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2.ภาคตะวันออกเฉียงเหนือ\"/>
    </mc:Choice>
  </mc:AlternateContent>
  <xr:revisionPtr revIDLastSave="0" documentId="13_ncr:1_{F46D8CD3-0E5E-4F06-BE1A-DEF4E9576CE0}" xr6:coauthVersionLast="37" xr6:coauthVersionMax="47" xr10:uidLastSave="{00000000-0000-0000-0000-000000000000}"/>
  <bookViews>
    <workbookView xWindow="0" yWindow="0" windowWidth="24000" windowHeight="9525" tabRatio="902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กาฬสินธุ์!$1:$5</definedName>
    <definedName name="_xlnm.Print_Titles" localSheetId="2">ขอนแก่น!$1:$5</definedName>
    <definedName name="_xlnm.Print_Titles" localSheetId="3">ชัยภูมิ!$1:$5</definedName>
    <definedName name="_xlnm.Print_Titles" localSheetId="4">นครพนม!$1:$5</definedName>
    <definedName name="_xlnm.Print_Titles" localSheetId="5">นครราชสีมา!$1:$5</definedName>
    <definedName name="_xlnm.Print_Titles" localSheetId="6">บึงกาฬ!$1:$5</definedName>
    <definedName name="_xlnm.Print_Titles" localSheetId="7">บุรีรัมย์!$1:$5</definedName>
    <definedName name="_xlnm.Print_Titles" localSheetId="8">มหาสารคาม!$1:$5</definedName>
    <definedName name="_xlnm.Print_Titles" localSheetId="9">มุกดาหาร!$1:$5</definedName>
    <definedName name="_xlnm.Print_Titles" localSheetId="10">ยโสธร!$1:$5</definedName>
    <definedName name="_xlnm.Print_Titles" localSheetId="0">รวมตะวันออกเฉียงเหนือ!$1:$5</definedName>
    <definedName name="_xlnm.Print_Titles" localSheetId="11">ร้อยเอ็ด!$1:$5</definedName>
    <definedName name="_xlnm.Print_Titles" localSheetId="12">เลย!$1:$5</definedName>
    <definedName name="_xlnm.Print_Titles" localSheetId="13">ศรีสะเกษ!$1:$5</definedName>
    <definedName name="_xlnm.Print_Titles" localSheetId="14">สกลนคร!$1:$5</definedName>
    <definedName name="_xlnm.Print_Titles" localSheetId="15">สุรินทร์!$1:$5</definedName>
    <definedName name="_xlnm.Print_Titles" localSheetId="16">หนองคาย!$1:$5</definedName>
    <definedName name="_xlnm.Print_Titles" localSheetId="17">หนองบัวลำภู!$1:$5</definedName>
    <definedName name="_xlnm.Print_Titles" localSheetId="18">อำนาจเจริญ!$1:$5</definedName>
    <definedName name="_xlnm.Print_Titles" localSheetId="19">อุดรธานี!$1:$5</definedName>
    <definedName name="_xlnm.Print_Titles" localSheetId="20">อุบลราชธานี!$1:$5</definedName>
  </definedNames>
  <calcPr calcId="179021"/>
</workbook>
</file>

<file path=xl/calcChain.xml><?xml version="1.0" encoding="utf-8"?>
<calcChain xmlns="http://schemas.openxmlformats.org/spreadsheetml/2006/main">
  <c r="J528" i="21" l="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17" i="21"/>
  <c r="I517" i="21"/>
  <c r="J514" i="21"/>
  <c r="I514" i="21"/>
  <c r="J513" i="21"/>
  <c r="I513" i="21"/>
  <c r="K519" i="21" s="1"/>
  <c r="J510" i="21"/>
  <c r="I510" i="21"/>
  <c r="J504" i="21"/>
  <c r="I504" i="21"/>
  <c r="K505" i="21" s="1"/>
  <c r="M494" i="21"/>
  <c r="M492" i="21" s="1"/>
  <c r="M490" i="21" s="1"/>
  <c r="L494" i="21"/>
  <c r="N494" i="21" s="1"/>
  <c r="L493" i="21"/>
  <c r="N493" i="21" s="1"/>
  <c r="N491" i="21"/>
  <c r="J490" i="21"/>
  <c r="J489" i="21"/>
  <c r="I489" i="21"/>
  <c r="K489" i="21" s="1"/>
  <c r="J488" i="21"/>
  <c r="J473" i="21" s="1"/>
  <c r="I488" i="21"/>
  <c r="J487" i="21"/>
  <c r="I487" i="21"/>
  <c r="K487" i="21" s="1"/>
  <c r="J486" i="21"/>
  <c r="I486" i="21"/>
  <c r="J485" i="21"/>
  <c r="I485" i="21"/>
  <c r="K485" i="21" s="1"/>
  <c r="J484" i="21"/>
  <c r="I484" i="21"/>
  <c r="J483" i="21"/>
  <c r="I483" i="21"/>
  <c r="K483" i="21" s="1"/>
  <c r="J482" i="21"/>
  <c r="I482" i="21"/>
  <c r="M477" i="21"/>
  <c r="L477" i="21"/>
  <c r="N477" i="21" s="1"/>
  <c r="L476" i="21"/>
  <c r="N476" i="21" s="1"/>
  <c r="M475" i="21"/>
  <c r="M473" i="21" s="1"/>
  <c r="N474" i="21"/>
  <c r="K472" i="21"/>
  <c r="K471" i="21"/>
  <c r="K470" i="21"/>
  <c r="K469" i="21"/>
  <c r="K468" i="21"/>
  <c r="J466" i="21"/>
  <c r="I466" i="21"/>
  <c r="M461" i="21"/>
  <c r="M459" i="21" s="1"/>
  <c r="M457" i="21" s="1"/>
  <c r="L461" i="21"/>
  <c r="L460" i="21"/>
  <c r="N460" i="21" s="1"/>
  <c r="N458" i="21"/>
  <c r="J457" i="21"/>
  <c r="I456" i="21"/>
  <c r="K456" i="21" s="1"/>
  <c r="I455" i="21"/>
  <c r="I454" i="21"/>
  <c r="K454" i="21" s="1"/>
  <c r="I453" i="21"/>
  <c r="K453" i="21" s="1"/>
  <c r="M448" i="21"/>
  <c r="L448" i="21"/>
  <c r="N448" i="21" s="1"/>
  <c r="L447" i="21"/>
  <c r="M446" i="21"/>
  <c r="N445" i="21"/>
  <c r="M444" i="21"/>
  <c r="J444" i="21"/>
  <c r="I441" i="21"/>
  <c r="K441" i="21" s="1"/>
  <c r="I440" i="21"/>
  <c r="K440" i="21" s="1"/>
  <c r="M430" i="21"/>
  <c r="M428" i="21" s="1"/>
  <c r="M426" i="21" s="1"/>
  <c r="L430" i="21"/>
  <c r="L429" i="21"/>
  <c r="N429" i="21" s="1"/>
  <c r="N427" i="21"/>
  <c r="J426" i="21"/>
  <c r="K425" i="21"/>
  <c r="K424" i="21"/>
  <c r="K423" i="21"/>
  <c r="K422" i="21"/>
  <c r="K421" i="21"/>
  <c r="K420" i="21"/>
  <c r="J419" i="21"/>
  <c r="J418" i="21"/>
  <c r="K417" i="21"/>
  <c r="J417" i="21"/>
  <c r="I419" i="21" s="1"/>
  <c r="K419" i="21" s="1"/>
  <c r="K416" i="21"/>
  <c r="J416" i="21"/>
  <c r="I418" i="21" s="1"/>
  <c r="K418" i="21" s="1"/>
  <c r="K415" i="21"/>
  <c r="J415" i="21"/>
  <c r="K414" i="21"/>
  <c r="J414" i="21"/>
  <c r="K413" i="21"/>
  <c r="J413" i="21"/>
  <c r="K412" i="21"/>
  <c r="J412" i="21"/>
  <c r="I411" i="21"/>
  <c r="K411" i="21" s="1"/>
  <c r="I410" i="21"/>
  <c r="K410" i="21" s="1"/>
  <c r="I409" i="21"/>
  <c r="K409" i="21" s="1"/>
  <c r="K408" i="21"/>
  <c r="K407" i="21"/>
  <c r="K406" i="21"/>
  <c r="K405" i="21"/>
  <c r="K404" i="21"/>
  <c r="K403" i="21"/>
  <c r="K402" i="21"/>
  <c r="J402" i="21"/>
  <c r="K401" i="21"/>
  <c r="J401" i="21"/>
  <c r="J391" i="21" s="1"/>
  <c r="J390" i="21" s="1"/>
  <c r="K400" i="21"/>
  <c r="K399" i="21"/>
  <c r="K398" i="21"/>
  <c r="K397" i="21"/>
  <c r="K396" i="21"/>
  <c r="K395" i="21"/>
  <c r="K394" i="21"/>
  <c r="J394" i="21"/>
  <c r="J392" i="21" s="1"/>
  <c r="K393" i="21"/>
  <c r="J393" i="21"/>
  <c r="I392" i="21"/>
  <c r="I391" i="21"/>
  <c r="I390" i="21"/>
  <c r="K389" i="21"/>
  <c r="K388" i="21"/>
  <c r="K387" i="21"/>
  <c r="K386" i="21"/>
  <c r="K385" i="21"/>
  <c r="K384" i="21"/>
  <c r="K383" i="21"/>
  <c r="J383" i="21"/>
  <c r="K382" i="21"/>
  <c r="J382" i="21"/>
  <c r="K381" i="21"/>
  <c r="K380" i="21"/>
  <c r="K379" i="21"/>
  <c r="K378" i="21"/>
  <c r="J377" i="21"/>
  <c r="J376" i="21"/>
  <c r="K375" i="21"/>
  <c r="K374" i="21"/>
  <c r="K373" i="21"/>
  <c r="K372" i="21"/>
  <c r="K371" i="21"/>
  <c r="K370" i="21"/>
  <c r="J369" i="21"/>
  <c r="J368" i="21"/>
  <c r="K367" i="21"/>
  <c r="K366" i="21"/>
  <c r="K365" i="21"/>
  <c r="K364" i="21"/>
  <c r="K363" i="21"/>
  <c r="K362" i="21"/>
  <c r="J361" i="21"/>
  <c r="I361" i="21"/>
  <c r="K361" i="21" s="1"/>
  <c r="J360" i="21"/>
  <c r="J359" i="21"/>
  <c r="I359" i="21"/>
  <c r="M354" i="21"/>
  <c r="L354" i="21"/>
  <c r="L353" i="21"/>
  <c r="N353" i="21" s="1"/>
  <c r="N351" i="21"/>
  <c r="J350" i="21"/>
  <c r="I347" i="21"/>
  <c r="K347" i="21" s="1"/>
  <c r="I346" i="21"/>
  <c r="K346" i="21" s="1"/>
  <c r="I345" i="21"/>
  <c r="K345" i="21" s="1"/>
  <c r="J344" i="21"/>
  <c r="M334" i="21"/>
  <c r="L334" i="21"/>
  <c r="L333" i="21"/>
  <c r="N333" i="21" s="1"/>
  <c r="N331" i="21"/>
  <c r="J330" i="21"/>
  <c r="I327" i="21"/>
  <c r="K327" i="21" s="1"/>
  <c r="I326" i="21"/>
  <c r="J325" i="21"/>
  <c r="I324" i="21"/>
  <c r="K324" i="21" s="1"/>
  <c r="I323" i="21"/>
  <c r="K323" i="21" s="1"/>
  <c r="I322" i="21"/>
  <c r="K322" i="21" s="1"/>
  <c r="J321" i="21"/>
  <c r="I321" i="21"/>
  <c r="I320" i="21"/>
  <c r="K320" i="21" s="1"/>
  <c r="I319" i="21"/>
  <c r="K319" i="21" s="1"/>
  <c r="I318" i="21"/>
  <c r="K318" i="21" s="1"/>
  <c r="I317" i="21"/>
  <c r="J316" i="21"/>
  <c r="I316" i="21"/>
  <c r="K316" i="21" s="1"/>
  <c r="I315" i="21"/>
  <c r="K315" i="21" s="1"/>
  <c r="I314" i="21"/>
  <c r="K314" i="21" s="1"/>
  <c r="I313" i="21"/>
  <c r="K313" i="21" s="1"/>
  <c r="J312" i="21"/>
  <c r="I312" i="21"/>
  <c r="M301" i="21"/>
  <c r="L301" i="21"/>
  <c r="N301" i="21" s="1"/>
  <c r="L300" i="21"/>
  <c r="M299" i="21"/>
  <c r="M296" i="21" s="1"/>
  <c r="N298" i="21"/>
  <c r="J296" i="21"/>
  <c r="I293" i="21"/>
  <c r="K293" i="21" s="1"/>
  <c r="I292" i="21"/>
  <c r="K292" i="21" s="1"/>
  <c r="I291" i="21"/>
  <c r="M280" i="21"/>
  <c r="L280" i="21"/>
  <c r="N280" i="21" s="1"/>
  <c r="L279" i="21"/>
  <c r="M278" i="21"/>
  <c r="M275" i="21" s="1"/>
  <c r="N277" i="21"/>
  <c r="J276" i="21"/>
  <c r="J275" i="21"/>
  <c r="I272" i="21"/>
  <c r="I271" i="21"/>
  <c r="K271" i="21" s="1"/>
  <c r="J270" i="21"/>
  <c r="J244" i="21" s="1"/>
  <c r="I268" i="21"/>
  <c r="K268" i="21" s="1"/>
  <c r="I266" i="21"/>
  <c r="K266" i="21" s="1"/>
  <c r="I264" i="21"/>
  <c r="J263" i="21"/>
  <c r="I263" i="21"/>
  <c r="K265" i="21" s="1"/>
  <c r="J262" i="21"/>
  <c r="I260" i="21"/>
  <c r="K260" i="21" s="1"/>
  <c r="J259" i="21"/>
  <c r="M249" i="21"/>
  <c r="L249" i="21"/>
  <c r="N249" i="21" s="1"/>
  <c r="L248" i="21"/>
  <c r="M247" i="21"/>
  <c r="M244" i="21" s="1"/>
  <c r="N246" i="21"/>
  <c r="J245" i="21"/>
  <c r="K241" i="21"/>
  <c r="J241" i="21"/>
  <c r="J240" i="21"/>
  <c r="I240" i="21"/>
  <c r="K239" i="21"/>
  <c r="J239" i="21"/>
  <c r="J238" i="21"/>
  <c r="I238" i="21"/>
  <c r="K237" i="21"/>
  <c r="J237" i="21"/>
  <c r="J236" i="21"/>
  <c r="I236" i="21"/>
  <c r="J235" i="21"/>
  <c r="I235" i="21"/>
  <c r="K234" i="21"/>
  <c r="J234" i="21"/>
  <c r="L232" i="21"/>
  <c r="N232" i="21" s="1"/>
  <c r="L231" i="21"/>
  <c r="N231" i="21" s="1"/>
  <c r="M230" i="21"/>
  <c r="N229" i="21"/>
  <c r="M228" i="21"/>
  <c r="I224" i="21"/>
  <c r="L218" i="21"/>
  <c r="N218" i="21" s="1"/>
  <c r="N217" i="21"/>
  <c r="M216" i="21"/>
  <c r="N215" i="21"/>
  <c r="M214" i="21"/>
  <c r="J214" i="21"/>
  <c r="I211" i="21"/>
  <c r="K211" i="21" s="1"/>
  <c r="I209" i="21"/>
  <c r="I199" i="21" s="1"/>
  <c r="K199" i="21" s="1"/>
  <c r="L203" i="21"/>
  <c r="N203" i="21" s="1"/>
  <c r="N202" i="21"/>
  <c r="M201" i="21"/>
  <c r="N200" i="21"/>
  <c r="M199" i="21"/>
  <c r="J199" i="21"/>
  <c r="I195" i="21"/>
  <c r="K195" i="21" s="1"/>
  <c r="L189" i="21"/>
  <c r="N189" i="21" s="1"/>
  <c r="L188" i="21"/>
  <c r="N188" i="21" s="1"/>
  <c r="M187" i="21"/>
  <c r="N186" i="21"/>
  <c r="M185" i="21"/>
  <c r="J185" i="21"/>
  <c r="I182" i="21"/>
  <c r="K182" i="21" s="1"/>
  <c r="I181" i="21"/>
  <c r="K181" i="21" s="1"/>
  <c r="I180" i="21"/>
  <c r="K180" i="21" s="1"/>
  <c r="I179" i="21"/>
  <c r="K179" i="21" s="1"/>
  <c r="L173" i="21"/>
  <c r="N173" i="21" s="1"/>
  <c r="L172" i="21"/>
  <c r="M171" i="21"/>
  <c r="N170" i="21"/>
  <c r="M169" i="21"/>
  <c r="J169" i="21"/>
  <c r="K164" i="21"/>
  <c r="K158" i="21"/>
  <c r="J158" i="21"/>
  <c r="I158" i="21"/>
  <c r="I155" i="21"/>
  <c r="J149" i="21"/>
  <c r="J144" i="21" s="1"/>
  <c r="L148" i="21"/>
  <c r="N147" i="21"/>
  <c r="M146" i="21"/>
  <c r="M144" i="21" s="1"/>
  <c r="N145" i="21"/>
  <c r="L141" i="21"/>
  <c r="N141" i="21" s="1"/>
  <c r="I141" i="21"/>
  <c r="K141" i="21" s="1"/>
  <c r="L140" i="21"/>
  <c r="N140" i="21" s="1"/>
  <c r="I140" i="21"/>
  <c r="K140" i="21" s="1"/>
  <c r="L138" i="21"/>
  <c r="N138" i="21" s="1"/>
  <c r="I138" i="21"/>
  <c r="L132" i="21"/>
  <c r="L131" i="21" s="1"/>
  <c r="L129" i="21" s="1"/>
  <c r="N129" i="21" s="1"/>
  <c r="M131" i="21"/>
  <c r="M129" i="21" s="1"/>
  <c r="N130" i="21"/>
  <c r="J129" i="21"/>
  <c r="L126" i="21"/>
  <c r="N126" i="21" s="1"/>
  <c r="I126" i="21"/>
  <c r="K126" i="21" s="1"/>
  <c r="L125" i="21"/>
  <c r="N125" i="21" s="1"/>
  <c r="I125" i="21"/>
  <c r="I124" i="21"/>
  <c r="K124" i="21" s="1"/>
  <c r="L117" i="21"/>
  <c r="M116" i="21"/>
  <c r="M114" i="21" s="1"/>
  <c r="N115" i="21"/>
  <c r="J114" i="21"/>
  <c r="L111" i="21"/>
  <c r="N111" i="21" s="1"/>
  <c r="I111" i="21"/>
  <c r="K111" i="21" s="1"/>
  <c r="L110" i="21"/>
  <c r="N110" i="21" s="1"/>
  <c r="I110" i="21"/>
  <c r="K110" i="21" s="1"/>
  <c r="L104" i="21"/>
  <c r="M103" i="21"/>
  <c r="N102" i="21"/>
  <c r="M101" i="21"/>
  <c r="J101" i="21"/>
  <c r="L98" i="21"/>
  <c r="N98" i="21" s="1"/>
  <c r="I98" i="21"/>
  <c r="K98" i="21" s="1"/>
  <c r="L92" i="21"/>
  <c r="M91" i="21"/>
  <c r="N90" i="21"/>
  <c r="M89" i="21"/>
  <c r="J89" i="21"/>
  <c r="J84" i="21"/>
  <c r="I83" i="21"/>
  <c r="K83" i="21" s="1"/>
  <c r="L77" i="21"/>
  <c r="M76" i="21"/>
  <c r="M74" i="21" s="1"/>
  <c r="N75" i="21"/>
  <c r="J74" i="21"/>
  <c r="M73" i="21"/>
  <c r="M71" i="21" s="1"/>
  <c r="M68" i="21" s="1"/>
  <c r="L72" i="21"/>
  <c r="N72" i="21" s="1"/>
  <c r="N70" i="21"/>
  <c r="J68" i="21"/>
  <c r="I62" i="21"/>
  <c r="I63" i="21" s="1"/>
  <c r="K63" i="21" s="1"/>
  <c r="L56" i="21"/>
  <c r="N56" i="21" s="1"/>
  <c r="L55" i="21"/>
  <c r="M54" i="21"/>
  <c r="N53" i="21"/>
  <c r="M52" i="21"/>
  <c r="J52" i="21"/>
  <c r="I48" i="21"/>
  <c r="K48" i="21" s="1"/>
  <c r="I47" i="21"/>
  <c r="K47" i="21" s="1"/>
  <c r="I46" i="21"/>
  <c r="K46" i="21" s="1"/>
  <c r="I45" i="21"/>
  <c r="K45" i="21" s="1"/>
  <c r="I44" i="21"/>
  <c r="K44" i="21" s="1"/>
  <c r="I43" i="21"/>
  <c r="K43" i="21" s="1"/>
  <c r="L37" i="21"/>
  <c r="N37" i="21" s="1"/>
  <c r="L36" i="21"/>
  <c r="N36" i="21" s="1"/>
  <c r="M35" i="21"/>
  <c r="L35" i="21"/>
  <c r="N34" i="21"/>
  <c r="J33" i="21"/>
  <c r="M32" i="21"/>
  <c r="J32" i="21"/>
  <c r="I28" i="21"/>
  <c r="K28" i="21" s="1"/>
  <c r="I27" i="21"/>
  <c r="K27" i="21" s="1"/>
  <c r="I26" i="21"/>
  <c r="K26" i="21" s="1"/>
  <c r="I25" i="21"/>
  <c r="K25" i="21" s="1"/>
  <c r="I24" i="21"/>
  <c r="K24" i="21" s="1"/>
  <c r="I23" i="21"/>
  <c r="I22" i="21"/>
  <c r="J21" i="21"/>
  <c r="J20" i="21"/>
  <c r="L14" i="21"/>
  <c r="N14" i="21" s="1"/>
  <c r="L13" i="21"/>
  <c r="N13" i="21" s="1"/>
  <c r="M12" i="21"/>
  <c r="M9" i="21" s="1"/>
  <c r="L12" i="21"/>
  <c r="N11" i="21"/>
  <c r="J10" i="21"/>
  <c r="J9" i="21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17" i="20"/>
  <c r="I517" i="20"/>
  <c r="J514" i="20"/>
  <c r="I514" i="20"/>
  <c r="J513" i="20"/>
  <c r="I513" i="20"/>
  <c r="K519" i="20" s="1"/>
  <c r="J510" i="20"/>
  <c r="I510" i="20"/>
  <c r="J504" i="20"/>
  <c r="I504" i="20"/>
  <c r="K506" i="20" s="1"/>
  <c r="M494" i="20"/>
  <c r="L494" i="20"/>
  <c r="L493" i="20"/>
  <c r="N493" i="20" s="1"/>
  <c r="M492" i="20"/>
  <c r="N491" i="20"/>
  <c r="M490" i="20"/>
  <c r="J490" i="20"/>
  <c r="J489" i="20"/>
  <c r="I489" i="20"/>
  <c r="J488" i="20"/>
  <c r="J473" i="20" s="1"/>
  <c r="I488" i="20"/>
  <c r="J487" i="20"/>
  <c r="I487" i="20"/>
  <c r="J486" i="20"/>
  <c r="I486" i="20"/>
  <c r="J485" i="20"/>
  <c r="I485" i="20"/>
  <c r="J484" i="20"/>
  <c r="I484" i="20"/>
  <c r="J483" i="20"/>
  <c r="I483" i="20"/>
  <c r="J482" i="20"/>
  <c r="I482" i="20"/>
  <c r="M477" i="20"/>
  <c r="L477" i="20"/>
  <c r="N477" i="20" s="1"/>
  <c r="L476" i="20"/>
  <c r="M475" i="20"/>
  <c r="N474" i="20"/>
  <c r="M473" i="20"/>
  <c r="K472" i="20"/>
  <c r="K471" i="20"/>
  <c r="K470" i="20"/>
  <c r="K469" i="20"/>
  <c r="K468" i="20"/>
  <c r="J466" i="20"/>
  <c r="I466" i="20"/>
  <c r="I457" i="20" s="1"/>
  <c r="K457" i="20" s="1"/>
  <c r="M461" i="20"/>
  <c r="L461" i="20"/>
  <c r="L460" i="20"/>
  <c r="N460" i="20" s="1"/>
  <c r="N458" i="20"/>
  <c r="J457" i="20"/>
  <c r="I456" i="20"/>
  <c r="K456" i="20" s="1"/>
  <c r="I455" i="20"/>
  <c r="K455" i="20" s="1"/>
  <c r="I454" i="20"/>
  <c r="K454" i="20" s="1"/>
  <c r="I453" i="20"/>
  <c r="K453" i="20" s="1"/>
  <c r="M448" i="20"/>
  <c r="L448" i="20"/>
  <c r="N448" i="20" s="1"/>
  <c r="L447" i="20"/>
  <c r="N447" i="20" s="1"/>
  <c r="M446" i="20"/>
  <c r="N445" i="20"/>
  <c r="M444" i="20"/>
  <c r="J444" i="20"/>
  <c r="I441" i="20"/>
  <c r="K441" i="20" s="1"/>
  <c r="I440" i="20"/>
  <c r="M430" i="20"/>
  <c r="L430" i="20"/>
  <c r="L429" i="20"/>
  <c r="N429" i="20" s="1"/>
  <c r="M428" i="20"/>
  <c r="N427" i="20"/>
  <c r="M426" i="20"/>
  <c r="J426" i="20"/>
  <c r="K425" i="20"/>
  <c r="K424" i="20"/>
  <c r="K423" i="20"/>
  <c r="K422" i="20"/>
  <c r="K421" i="20"/>
  <c r="K420" i="20"/>
  <c r="J419" i="20"/>
  <c r="J418" i="20"/>
  <c r="K417" i="20"/>
  <c r="J417" i="20"/>
  <c r="I419" i="20" s="1"/>
  <c r="K419" i="20" s="1"/>
  <c r="K416" i="20"/>
  <c r="J416" i="20"/>
  <c r="I418" i="20" s="1"/>
  <c r="K418" i="20" s="1"/>
  <c r="K415" i="20"/>
  <c r="J415" i="20"/>
  <c r="K414" i="20"/>
  <c r="J414" i="20"/>
  <c r="K413" i="20"/>
  <c r="J413" i="20"/>
  <c r="K412" i="20"/>
  <c r="J412" i="20"/>
  <c r="I411" i="20"/>
  <c r="K411" i="20" s="1"/>
  <c r="I410" i="20"/>
  <c r="K410" i="20" s="1"/>
  <c r="I409" i="20"/>
  <c r="K409" i="20" s="1"/>
  <c r="K408" i="20"/>
  <c r="K407" i="20"/>
  <c r="K406" i="20"/>
  <c r="K405" i="20"/>
  <c r="K404" i="20"/>
  <c r="K403" i="20"/>
  <c r="K402" i="20"/>
  <c r="J402" i="20"/>
  <c r="J392" i="20" s="1"/>
  <c r="K401" i="20"/>
  <c r="J401" i="20"/>
  <c r="K400" i="20"/>
  <c r="K399" i="20"/>
  <c r="K398" i="20"/>
  <c r="K397" i="20"/>
  <c r="K396" i="20"/>
  <c r="K395" i="20"/>
  <c r="K394" i="20"/>
  <c r="J394" i="20"/>
  <c r="K393" i="20"/>
  <c r="J393" i="20"/>
  <c r="J391" i="20" s="1"/>
  <c r="I392" i="20"/>
  <c r="K392" i="20" s="1"/>
  <c r="I391" i="20"/>
  <c r="J390" i="20"/>
  <c r="I390" i="20"/>
  <c r="K389" i="20"/>
  <c r="K388" i="20"/>
  <c r="K387" i="20"/>
  <c r="K386" i="20"/>
  <c r="K385" i="20"/>
  <c r="K384" i="20"/>
  <c r="K383" i="20"/>
  <c r="J383" i="20"/>
  <c r="K382" i="20"/>
  <c r="J382" i="20"/>
  <c r="K381" i="20"/>
  <c r="K380" i="20"/>
  <c r="K379" i="20"/>
  <c r="K378" i="20"/>
  <c r="J377" i="20"/>
  <c r="J376" i="20"/>
  <c r="J359" i="20" s="1"/>
  <c r="J350" i="20" s="1"/>
  <c r="K375" i="20"/>
  <c r="K374" i="20"/>
  <c r="K373" i="20"/>
  <c r="K372" i="20"/>
  <c r="K371" i="20"/>
  <c r="K370" i="20"/>
  <c r="J369" i="20"/>
  <c r="J368" i="20"/>
  <c r="K367" i="20"/>
  <c r="K366" i="20"/>
  <c r="K365" i="20"/>
  <c r="K364" i="20"/>
  <c r="K363" i="20"/>
  <c r="K362" i="20"/>
  <c r="J361" i="20"/>
  <c r="I361" i="20"/>
  <c r="J360" i="20"/>
  <c r="I359" i="20"/>
  <c r="M354" i="20"/>
  <c r="L354" i="20"/>
  <c r="N354" i="20" s="1"/>
  <c r="L353" i="20"/>
  <c r="M352" i="20"/>
  <c r="N351" i="20"/>
  <c r="M350" i="20"/>
  <c r="I347" i="20"/>
  <c r="K347" i="20" s="1"/>
  <c r="I346" i="20"/>
  <c r="K346" i="20" s="1"/>
  <c r="I345" i="20"/>
  <c r="J344" i="20"/>
  <c r="J330" i="20" s="1"/>
  <c r="M334" i="20"/>
  <c r="L334" i="20"/>
  <c r="N334" i="20" s="1"/>
  <c r="L333" i="20"/>
  <c r="M332" i="20"/>
  <c r="N331" i="20"/>
  <c r="M330" i="20"/>
  <c r="I327" i="20"/>
  <c r="K327" i="20" s="1"/>
  <c r="I326" i="20"/>
  <c r="K326" i="20" s="1"/>
  <c r="J325" i="20"/>
  <c r="I324" i="20"/>
  <c r="K324" i="20" s="1"/>
  <c r="I323" i="20"/>
  <c r="K323" i="20" s="1"/>
  <c r="I322" i="20"/>
  <c r="K322" i="20" s="1"/>
  <c r="J321" i="20"/>
  <c r="I321" i="20"/>
  <c r="K321" i="20" s="1"/>
  <c r="I320" i="20"/>
  <c r="K320" i="20" s="1"/>
  <c r="I319" i="20"/>
  <c r="K319" i="20" s="1"/>
  <c r="I318" i="20"/>
  <c r="K318" i="20" s="1"/>
  <c r="I317" i="20"/>
  <c r="K317" i="20" s="1"/>
  <c r="J316" i="20"/>
  <c r="I316" i="20"/>
  <c r="K316" i="20" s="1"/>
  <c r="I315" i="20"/>
  <c r="K315" i="20" s="1"/>
  <c r="I314" i="20"/>
  <c r="K314" i="20" s="1"/>
  <c r="I313" i="20"/>
  <c r="J312" i="20"/>
  <c r="I312" i="20"/>
  <c r="J311" i="20"/>
  <c r="M301" i="20"/>
  <c r="M299" i="20" s="1"/>
  <c r="L301" i="20"/>
  <c r="N301" i="20" s="1"/>
  <c r="L300" i="20"/>
  <c r="N300" i="20" s="1"/>
  <c r="N298" i="20"/>
  <c r="J297" i="20"/>
  <c r="M296" i="20"/>
  <c r="J296" i="20"/>
  <c r="I293" i="20"/>
  <c r="K293" i="20" s="1"/>
  <c r="I292" i="20"/>
  <c r="I291" i="20"/>
  <c r="K291" i="20" s="1"/>
  <c r="M280" i="20"/>
  <c r="M278" i="20" s="1"/>
  <c r="L280" i="20"/>
  <c r="L279" i="20"/>
  <c r="N279" i="20" s="1"/>
  <c r="N277" i="20"/>
  <c r="J276" i="20"/>
  <c r="M275" i="20"/>
  <c r="J275" i="20"/>
  <c r="I272" i="20"/>
  <c r="K272" i="20" s="1"/>
  <c r="I271" i="20"/>
  <c r="J270" i="20"/>
  <c r="I268" i="20"/>
  <c r="K268" i="20" s="1"/>
  <c r="I266" i="20"/>
  <c r="K266" i="20" s="1"/>
  <c r="I264" i="20"/>
  <c r="K264" i="20" s="1"/>
  <c r="J263" i="20"/>
  <c r="I263" i="20"/>
  <c r="J262" i="20"/>
  <c r="I260" i="20"/>
  <c r="K260" i="20" s="1"/>
  <c r="J259" i="20"/>
  <c r="M249" i="20"/>
  <c r="M247" i="20" s="1"/>
  <c r="L249" i="20"/>
  <c r="N249" i="20" s="1"/>
  <c r="L248" i="20"/>
  <c r="N248" i="20" s="1"/>
  <c r="N246" i="20"/>
  <c r="J245" i="20"/>
  <c r="M244" i="20"/>
  <c r="J244" i="20"/>
  <c r="K241" i="20"/>
  <c r="J241" i="20"/>
  <c r="J240" i="20"/>
  <c r="J228" i="20" s="1"/>
  <c r="I240" i="20"/>
  <c r="K239" i="20"/>
  <c r="J239" i="20"/>
  <c r="J238" i="20"/>
  <c r="I238" i="20"/>
  <c r="K237" i="20"/>
  <c r="J237" i="20"/>
  <c r="J236" i="20"/>
  <c r="I236" i="20"/>
  <c r="J235" i="20"/>
  <c r="I235" i="20"/>
  <c r="K234" i="20"/>
  <c r="J234" i="20"/>
  <c r="L232" i="20"/>
  <c r="N232" i="20" s="1"/>
  <c r="L231" i="20"/>
  <c r="N231" i="20" s="1"/>
  <c r="M230" i="20"/>
  <c r="M228" i="20" s="1"/>
  <c r="N229" i="20"/>
  <c r="I224" i="20"/>
  <c r="L218" i="20"/>
  <c r="N218" i="20" s="1"/>
  <c r="N217" i="20"/>
  <c r="M216" i="20"/>
  <c r="M214" i="20" s="1"/>
  <c r="N215" i="20"/>
  <c r="J214" i="20"/>
  <c r="I211" i="20"/>
  <c r="K211" i="20" s="1"/>
  <c r="I209" i="20"/>
  <c r="K209" i="20" s="1"/>
  <c r="L203" i="20"/>
  <c r="N203" i="20" s="1"/>
  <c r="N202" i="20"/>
  <c r="M201" i="20"/>
  <c r="N200" i="20"/>
  <c r="M199" i="20"/>
  <c r="J199" i="20"/>
  <c r="I195" i="20"/>
  <c r="K195" i="20" s="1"/>
  <c r="L189" i="20"/>
  <c r="N189" i="20" s="1"/>
  <c r="L188" i="20"/>
  <c r="N188" i="20" s="1"/>
  <c r="M187" i="20"/>
  <c r="N186" i="20"/>
  <c r="M185" i="20"/>
  <c r="J185" i="20"/>
  <c r="I182" i="20"/>
  <c r="K182" i="20" s="1"/>
  <c r="I181" i="20"/>
  <c r="K181" i="20" s="1"/>
  <c r="I180" i="20"/>
  <c r="K180" i="20" s="1"/>
  <c r="I179" i="20"/>
  <c r="K179" i="20" s="1"/>
  <c r="L173" i="20"/>
  <c r="N173" i="20" s="1"/>
  <c r="L172" i="20"/>
  <c r="N172" i="20" s="1"/>
  <c r="M171" i="20"/>
  <c r="M169" i="20" s="1"/>
  <c r="N170" i="20"/>
  <c r="J169" i="20"/>
  <c r="K164" i="20"/>
  <c r="K158" i="20"/>
  <c r="J158" i="20"/>
  <c r="I158" i="20"/>
  <c r="I155" i="20"/>
  <c r="J149" i="20"/>
  <c r="L148" i="20"/>
  <c r="N148" i="20" s="1"/>
  <c r="N147" i="20"/>
  <c r="M146" i="20"/>
  <c r="N145" i="20"/>
  <c r="M144" i="20"/>
  <c r="J144" i="20"/>
  <c r="L141" i="20"/>
  <c r="N141" i="20" s="1"/>
  <c r="I141" i="20"/>
  <c r="K141" i="20" s="1"/>
  <c r="L140" i="20"/>
  <c r="N140" i="20" s="1"/>
  <c r="I140" i="20"/>
  <c r="K140" i="20" s="1"/>
  <c r="L138" i="20"/>
  <c r="N138" i="20" s="1"/>
  <c r="I138" i="20"/>
  <c r="L132" i="20"/>
  <c r="N132" i="20" s="1"/>
  <c r="M131" i="20"/>
  <c r="N130" i="20"/>
  <c r="M129" i="20"/>
  <c r="J129" i="20"/>
  <c r="L126" i="20"/>
  <c r="N126" i="20" s="1"/>
  <c r="I126" i="20"/>
  <c r="K126" i="20" s="1"/>
  <c r="L125" i="20"/>
  <c r="N125" i="20" s="1"/>
  <c r="I125" i="20"/>
  <c r="K125" i="20" s="1"/>
  <c r="I124" i="20"/>
  <c r="K124" i="20" s="1"/>
  <c r="L117" i="20"/>
  <c r="M116" i="20"/>
  <c r="N115" i="20"/>
  <c r="M114" i="20"/>
  <c r="J114" i="20"/>
  <c r="L111" i="20"/>
  <c r="N111" i="20" s="1"/>
  <c r="I111" i="20"/>
  <c r="K111" i="20" s="1"/>
  <c r="L110" i="20"/>
  <c r="N110" i="20" s="1"/>
  <c r="I110" i="20"/>
  <c r="K110" i="20" s="1"/>
  <c r="L104" i="20"/>
  <c r="N104" i="20" s="1"/>
  <c r="M103" i="20"/>
  <c r="N102" i="20"/>
  <c r="M101" i="20"/>
  <c r="J101" i="20"/>
  <c r="L98" i="20"/>
  <c r="N98" i="20" s="1"/>
  <c r="I98" i="20"/>
  <c r="K98" i="20" s="1"/>
  <c r="L92" i="20"/>
  <c r="M91" i="20"/>
  <c r="N90" i="20"/>
  <c r="M89" i="20"/>
  <c r="J89" i="20"/>
  <c r="J84" i="20"/>
  <c r="I83" i="20"/>
  <c r="L77" i="20"/>
  <c r="M76" i="20"/>
  <c r="N75" i="20"/>
  <c r="M74" i="20"/>
  <c r="J74" i="20"/>
  <c r="M73" i="20"/>
  <c r="L72" i="20"/>
  <c r="N72" i="20" s="1"/>
  <c r="M71" i="20"/>
  <c r="N70" i="20"/>
  <c r="M68" i="20"/>
  <c r="J68" i="20"/>
  <c r="I62" i="20"/>
  <c r="I63" i="20" s="1"/>
  <c r="K63" i="20" s="1"/>
  <c r="L56" i="20"/>
  <c r="N56" i="20" s="1"/>
  <c r="L55" i="20"/>
  <c r="N55" i="20" s="1"/>
  <c r="M54" i="20"/>
  <c r="N53" i="20"/>
  <c r="M52" i="20"/>
  <c r="J52" i="20"/>
  <c r="I48" i="20"/>
  <c r="I33" i="20" s="1"/>
  <c r="K33" i="20" s="1"/>
  <c r="I47" i="20"/>
  <c r="K47" i="20" s="1"/>
  <c r="I46" i="20"/>
  <c r="K46" i="20" s="1"/>
  <c r="I45" i="20"/>
  <c r="K45" i="20" s="1"/>
  <c r="I44" i="20"/>
  <c r="K44" i="20" s="1"/>
  <c r="I43" i="20"/>
  <c r="K43" i="20" s="1"/>
  <c r="L37" i="20"/>
  <c r="N37" i="20" s="1"/>
  <c r="L36" i="20"/>
  <c r="N36" i="20" s="1"/>
  <c r="M35" i="20"/>
  <c r="M32" i="20" s="1"/>
  <c r="L35" i="20"/>
  <c r="N35" i="20" s="1"/>
  <c r="N34" i="20"/>
  <c r="J33" i="20"/>
  <c r="J32" i="20"/>
  <c r="K28" i="20"/>
  <c r="I27" i="20"/>
  <c r="K27" i="20" s="1"/>
  <c r="I26" i="20"/>
  <c r="K26" i="20" s="1"/>
  <c r="I25" i="20"/>
  <c r="K25" i="20" s="1"/>
  <c r="I24" i="20"/>
  <c r="K24" i="20" s="1"/>
  <c r="I23" i="20"/>
  <c r="K23" i="20" s="1"/>
  <c r="I22" i="20"/>
  <c r="J21" i="20"/>
  <c r="J20" i="20"/>
  <c r="L14" i="20"/>
  <c r="N14" i="20" s="1"/>
  <c r="L13" i="20"/>
  <c r="N13" i="20" s="1"/>
  <c r="M12" i="20"/>
  <c r="M9" i="20" s="1"/>
  <c r="L12" i="20"/>
  <c r="N11" i="20"/>
  <c r="J10" i="20"/>
  <c r="J9" i="20"/>
  <c r="J528" i="19"/>
  <c r="I528" i="19"/>
  <c r="J527" i="19"/>
  <c r="I527" i="19"/>
  <c r="J526" i="19"/>
  <c r="I526" i="19"/>
  <c r="K526" i="19" s="1"/>
  <c r="J525" i="19"/>
  <c r="I525" i="19"/>
  <c r="K525" i="19" s="1"/>
  <c r="J524" i="19"/>
  <c r="I524" i="19"/>
  <c r="J523" i="19"/>
  <c r="I523" i="19"/>
  <c r="J522" i="19"/>
  <c r="I522" i="19"/>
  <c r="J521" i="19"/>
  <c r="I521" i="19"/>
  <c r="J517" i="19"/>
  <c r="I517" i="19"/>
  <c r="J514" i="19"/>
  <c r="I514" i="19"/>
  <c r="J513" i="19"/>
  <c r="I513" i="19"/>
  <c r="K517" i="19" s="1"/>
  <c r="J510" i="19"/>
  <c r="I510" i="19"/>
  <c r="J504" i="19"/>
  <c r="I504" i="19"/>
  <c r="K512" i="19" s="1"/>
  <c r="M494" i="19"/>
  <c r="M492" i="19" s="1"/>
  <c r="M490" i="19" s="1"/>
  <c r="L494" i="19"/>
  <c r="N494" i="19" s="1"/>
  <c r="L493" i="19"/>
  <c r="N491" i="19"/>
  <c r="J490" i="19"/>
  <c r="J489" i="19"/>
  <c r="I489" i="19"/>
  <c r="K489" i="19" s="1"/>
  <c r="J488" i="19"/>
  <c r="J473" i="19" s="1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J483" i="19"/>
  <c r="I483" i="19"/>
  <c r="K483" i="19" s="1"/>
  <c r="J482" i="19"/>
  <c r="I482" i="19"/>
  <c r="K482" i="19" s="1"/>
  <c r="M477" i="19"/>
  <c r="L477" i="19"/>
  <c r="N477" i="19" s="1"/>
  <c r="L476" i="19"/>
  <c r="N476" i="19" s="1"/>
  <c r="M475" i="19"/>
  <c r="N474" i="19"/>
  <c r="M473" i="19"/>
  <c r="K472" i="19"/>
  <c r="K471" i="19"/>
  <c r="K470" i="19"/>
  <c r="K469" i="19"/>
  <c r="K468" i="19"/>
  <c r="J466" i="19"/>
  <c r="I466" i="19"/>
  <c r="I457" i="19" s="1"/>
  <c r="K457" i="19" s="1"/>
  <c r="M461" i="19"/>
  <c r="M459" i="19" s="1"/>
  <c r="L461" i="19"/>
  <c r="L460" i="19"/>
  <c r="N460" i="19" s="1"/>
  <c r="N458" i="19"/>
  <c r="J457" i="19"/>
  <c r="I456" i="19"/>
  <c r="K456" i="19" s="1"/>
  <c r="I455" i="19"/>
  <c r="I454" i="19"/>
  <c r="K454" i="19" s="1"/>
  <c r="I453" i="19"/>
  <c r="K453" i="19" s="1"/>
  <c r="M448" i="19"/>
  <c r="L448" i="19"/>
  <c r="N448" i="19" s="1"/>
  <c r="L447" i="19"/>
  <c r="N447" i="19" s="1"/>
  <c r="M446" i="19"/>
  <c r="N445" i="19"/>
  <c r="M444" i="19"/>
  <c r="J444" i="19"/>
  <c r="I441" i="19"/>
  <c r="K441" i="19" s="1"/>
  <c r="I440" i="19"/>
  <c r="K440" i="19" s="1"/>
  <c r="M430" i="19"/>
  <c r="M428" i="19" s="1"/>
  <c r="M426" i="19" s="1"/>
  <c r="L430" i="19"/>
  <c r="N430" i="19" s="1"/>
  <c r="L429" i="19"/>
  <c r="N427" i="19"/>
  <c r="J426" i="19"/>
  <c r="K425" i="19"/>
  <c r="K424" i="19"/>
  <c r="K423" i="19"/>
  <c r="K422" i="19"/>
  <c r="K421" i="19"/>
  <c r="K420" i="19"/>
  <c r="J419" i="19"/>
  <c r="J418" i="19"/>
  <c r="K417" i="19"/>
  <c r="J417" i="19"/>
  <c r="I419" i="19" s="1"/>
  <c r="K419" i="19" s="1"/>
  <c r="K416" i="19"/>
  <c r="J416" i="19"/>
  <c r="I418" i="19" s="1"/>
  <c r="K418" i="19" s="1"/>
  <c r="K415" i="19"/>
  <c r="J415" i="19"/>
  <c r="K414" i="19"/>
  <c r="J414" i="19"/>
  <c r="K413" i="19"/>
  <c r="J413" i="19"/>
  <c r="K412" i="19"/>
  <c r="J412" i="19"/>
  <c r="I411" i="19"/>
  <c r="K411" i="19" s="1"/>
  <c r="I410" i="19"/>
  <c r="K410" i="19" s="1"/>
  <c r="I409" i="19"/>
  <c r="K409" i="19" s="1"/>
  <c r="K408" i="19"/>
  <c r="K407" i="19"/>
  <c r="K406" i="19"/>
  <c r="K405" i="19"/>
  <c r="K404" i="19"/>
  <c r="K403" i="19"/>
  <c r="K402" i="19"/>
  <c r="J402" i="19"/>
  <c r="J392" i="19" s="1"/>
  <c r="K401" i="19"/>
  <c r="J401" i="19"/>
  <c r="K400" i="19"/>
  <c r="K399" i="19"/>
  <c r="K398" i="19"/>
  <c r="K397" i="19"/>
  <c r="K396" i="19"/>
  <c r="K395" i="19"/>
  <c r="K394" i="19"/>
  <c r="J394" i="19"/>
  <c r="K393" i="19"/>
  <c r="J393" i="19"/>
  <c r="J391" i="19" s="1"/>
  <c r="I392" i="19"/>
  <c r="K392" i="19" s="1"/>
  <c r="I391" i="19"/>
  <c r="I390" i="19"/>
  <c r="K389" i="19"/>
  <c r="K388" i="19"/>
  <c r="K387" i="19"/>
  <c r="K386" i="19"/>
  <c r="K385" i="19"/>
  <c r="K384" i="19"/>
  <c r="K383" i="19"/>
  <c r="J383" i="19"/>
  <c r="K382" i="19"/>
  <c r="J382" i="19"/>
  <c r="K381" i="19"/>
  <c r="K380" i="19"/>
  <c r="K379" i="19"/>
  <c r="K378" i="19"/>
  <c r="J377" i="19"/>
  <c r="J376" i="19"/>
  <c r="J359" i="19" s="1"/>
  <c r="J350" i="19" s="1"/>
  <c r="K375" i="19"/>
  <c r="K374" i="19"/>
  <c r="K373" i="19"/>
  <c r="K372" i="19"/>
  <c r="K371" i="19"/>
  <c r="K370" i="19"/>
  <c r="J369" i="19"/>
  <c r="J368" i="19"/>
  <c r="K367" i="19"/>
  <c r="K366" i="19"/>
  <c r="K365" i="19"/>
  <c r="K364" i="19"/>
  <c r="K363" i="19"/>
  <c r="K362" i="19"/>
  <c r="J361" i="19"/>
  <c r="I361" i="19"/>
  <c r="J360" i="19"/>
  <c r="I359" i="19"/>
  <c r="I376" i="19" s="1"/>
  <c r="K376" i="19" s="1"/>
  <c r="M354" i="19"/>
  <c r="M352" i="19" s="1"/>
  <c r="M350" i="19" s="1"/>
  <c r="L354" i="19"/>
  <c r="N354" i="19" s="1"/>
  <c r="L353" i="19"/>
  <c r="N351" i="19"/>
  <c r="I347" i="19"/>
  <c r="K347" i="19" s="1"/>
  <c r="I346" i="19"/>
  <c r="K346" i="19" s="1"/>
  <c r="I345" i="19"/>
  <c r="J344" i="19"/>
  <c r="M334" i="19"/>
  <c r="M332" i="19" s="1"/>
  <c r="M330" i="19" s="1"/>
  <c r="L334" i="19"/>
  <c r="L333" i="19"/>
  <c r="N333" i="19" s="1"/>
  <c r="N331" i="19"/>
  <c r="J330" i="19"/>
  <c r="I327" i="19"/>
  <c r="K327" i="19" s="1"/>
  <c r="I326" i="19"/>
  <c r="K326" i="19" s="1"/>
  <c r="J325" i="19"/>
  <c r="I324" i="19"/>
  <c r="K324" i="19" s="1"/>
  <c r="I323" i="19"/>
  <c r="K323" i="19" s="1"/>
  <c r="I322" i="19"/>
  <c r="J321" i="19"/>
  <c r="I321" i="19"/>
  <c r="K321" i="19" s="1"/>
  <c r="I320" i="19"/>
  <c r="K320" i="19" s="1"/>
  <c r="I319" i="19"/>
  <c r="K319" i="19" s="1"/>
  <c r="I318" i="19"/>
  <c r="K318" i="19" s="1"/>
  <c r="I317" i="19"/>
  <c r="K317" i="19" s="1"/>
  <c r="J316" i="19"/>
  <c r="I316" i="19"/>
  <c r="I315" i="19"/>
  <c r="K315" i="19" s="1"/>
  <c r="I314" i="19"/>
  <c r="K314" i="19" s="1"/>
  <c r="I313" i="19"/>
  <c r="K313" i="19" s="1"/>
  <c r="J312" i="19"/>
  <c r="J311" i="19" s="1"/>
  <c r="I312" i="19"/>
  <c r="K312" i="19" s="1"/>
  <c r="M301" i="19"/>
  <c r="M299" i="19" s="1"/>
  <c r="L301" i="19"/>
  <c r="L300" i="19"/>
  <c r="N300" i="19" s="1"/>
  <c r="N298" i="19"/>
  <c r="M296" i="19"/>
  <c r="J296" i="19"/>
  <c r="I293" i="19"/>
  <c r="K293" i="19" s="1"/>
  <c r="I292" i="19"/>
  <c r="K292" i="19" s="1"/>
  <c r="I291" i="19"/>
  <c r="K291" i="19" s="1"/>
  <c r="M280" i="19"/>
  <c r="L280" i="19"/>
  <c r="L279" i="19"/>
  <c r="N279" i="19" s="1"/>
  <c r="N277" i="19"/>
  <c r="J276" i="19"/>
  <c r="J275" i="19"/>
  <c r="I272" i="19"/>
  <c r="K272" i="19" s="1"/>
  <c r="I271" i="19"/>
  <c r="J270" i="19"/>
  <c r="I268" i="19"/>
  <c r="K268" i="19" s="1"/>
  <c r="I266" i="19"/>
  <c r="I264" i="19"/>
  <c r="K264" i="19" s="1"/>
  <c r="J263" i="19"/>
  <c r="J259" i="19" s="1"/>
  <c r="I263" i="19"/>
  <c r="I265" i="19" s="1"/>
  <c r="K265" i="19" s="1"/>
  <c r="J262" i="19"/>
  <c r="I260" i="19"/>
  <c r="K260" i="19" s="1"/>
  <c r="M249" i="19"/>
  <c r="L249" i="19"/>
  <c r="N249" i="19" s="1"/>
  <c r="L248" i="19"/>
  <c r="N248" i="19" s="1"/>
  <c r="M247" i="19"/>
  <c r="M244" i="19" s="1"/>
  <c r="N246" i="19"/>
  <c r="J245" i="19"/>
  <c r="J244" i="19"/>
  <c r="K241" i="19"/>
  <c r="J241" i="19"/>
  <c r="J240" i="19"/>
  <c r="J228" i="19" s="1"/>
  <c r="I240" i="19"/>
  <c r="K239" i="19"/>
  <c r="J239" i="19"/>
  <c r="J238" i="19"/>
  <c r="I238" i="19"/>
  <c r="K237" i="19"/>
  <c r="J237" i="19"/>
  <c r="J236" i="19"/>
  <c r="I236" i="19"/>
  <c r="I228" i="19" s="1"/>
  <c r="J235" i="19"/>
  <c r="I235" i="19"/>
  <c r="K234" i="19"/>
  <c r="J234" i="19"/>
  <c r="L232" i="19"/>
  <c r="N232" i="19" s="1"/>
  <c r="L231" i="19"/>
  <c r="N231" i="19" s="1"/>
  <c r="M230" i="19"/>
  <c r="N229" i="19"/>
  <c r="M228" i="19"/>
  <c r="I224" i="19"/>
  <c r="K224" i="19" s="1"/>
  <c r="L218" i="19"/>
  <c r="N218" i="19" s="1"/>
  <c r="N217" i="19"/>
  <c r="M216" i="19"/>
  <c r="N215" i="19"/>
  <c r="M214" i="19"/>
  <c r="J214" i="19"/>
  <c r="I211" i="19"/>
  <c r="K211" i="19" s="1"/>
  <c r="I209" i="19"/>
  <c r="K209" i="19" s="1"/>
  <c r="L203" i="19"/>
  <c r="N202" i="19"/>
  <c r="M201" i="19"/>
  <c r="N200" i="19"/>
  <c r="M199" i="19"/>
  <c r="J199" i="19"/>
  <c r="I195" i="19"/>
  <c r="K195" i="19" s="1"/>
  <c r="L189" i="19"/>
  <c r="N189" i="19" s="1"/>
  <c r="L188" i="19"/>
  <c r="N188" i="19" s="1"/>
  <c r="M187" i="19"/>
  <c r="N186" i="19"/>
  <c r="M185" i="19"/>
  <c r="J185" i="19"/>
  <c r="I182" i="19"/>
  <c r="K182" i="19" s="1"/>
  <c r="I181" i="19"/>
  <c r="K181" i="19" s="1"/>
  <c r="I180" i="19"/>
  <c r="K180" i="19" s="1"/>
  <c r="I179" i="19"/>
  <c r="K179" i="19" s="1"/>
  <c r="L173" i="19"/>
  <c r="N173" i="19" s="1"/>
  <c r="L172" i="19"/>
  <c r="N172" i="19" s="1"/>
  <c r="M171" i="19"/>
  <c r="N170" i="19"/>
  <c r="M169" i="19"/>
  <c r="J169" i="19"/>
  <c r="K164" i="19"/>
  <c r="J158" i="19"/>
  <c r="I158" i="19"/>
  <c r="K158" i="19" s="1"/>
  <c r="I155" i="19"/>
  <c r="K155" i="19" s="1"/>
  <c r="J149" i="19"/>
  <c r="J144" i="19" s="1"/>
  <c r="L148" i="19"/>
  <c r="N148" i="19" s="1"/>
  <c r="N147" i="19"/>
  <c r="M146" i="19"/>
  <c r="N145" i="19"/>
  <c r="M144" i="19"/>
  <c r="L141" i="19"/>
  <c r="N141" i="19" s="1"/>
  <c r="I141" i="19"/>
  <c r="K141" i="19" s="1"/>
  <c r="L140" i="19"/>
  <c r="N140" i="19" s="1"/>
  <c r="I140" i="19"/>
  <c r="K140" i="19" s="1"/>
  <c r="L138" i="19"/>
  <c r="N138" i="19" s="1"/>
  <c r="I138" i="19"/>
  <c r="K138" i="19" s="1"/>
  <c r="L132" i="19"/>
  <c r="N132" i="19" s="1"/>
  <c r="M131" i="19"/>
  <c r="N130" i="19"/>
  <c r="M129" i="19"/>
  <c r="J129" i="19"/>
  <c r="L126" i="19"/>
  <c r="N126" i="19" s="1"/>
  <c r="I126" i="19"/>
  <c r="K126" i="19" s="1"/>
  <c r="L125" i="19"/>
  <c r="N125" i="19" s="1"/>
  <c r="I125" i="19"/>
  <c r="I124" i="19"/>
  <c r="K124" i="19" s="1"/>
  <c r="L117" i="19"/>
  <c r="N117" i="19" s="1"/>
  <c r="M116" i="19"/>
  <c r="N115" i="19"/>
  <c r="M114" i="19"/>
  <c r="J114" i="19"/>
  <c r="L111" i="19"/>
  <c r="N111" i="19" s="1"/>
  <c r="I111" i="19"/>
  <c r="K111" i="19" s="1"/>
  <c r="L110" i="19"/>
  <c r="N110" i="19" s="1"/>
  <c r="I110" i="19"/>
  <c r="K110" i="19" s="1"/>
  <c r="L104" i="19"/>
  <c r="N104" i="19" s="1"/>
  <c r="M103" i="19"/>
  <c r="N102" i="19"/>
  <c r="M101" i="19"/>
  <c r="J101" i="19"/>
  <c r="L98" i="19"/>
  <c r="N98" i="19" s="1"/>
  <c r="I98" i="19"/>
  <c r="L92" i="19"/>
  <c r="M91" i="19"/>
  <c r="N90" i="19"/>
  <c r="M89" i="19"/>
  <c r="J89" i="19"/>
  <c r="J84" i="19"/>
  <c r="I83" i="19"/>
  <c r="L77" i="19"/>
  <c r="M76" i="19"/>
  <c r="N75" i="19"/>
  <c r="M74" i="19"/>
  <c r="J74" i="19"/>
  <c r="M73" i="19"/>
  <c r="L72" i="19"/>
  <c r="N72" i="19" s="1"/>
  <c r="M71" i="19"/>
  <c r="N70" i="19"/>
  <c r="M68" i="19"/>
  <c r="J68" i="19"/>
  <c r="I62" i="19"/>
  <c r="I63" i="19" s="1"/>
  <c r="K63" i="19" s="1"/>
  <c r="L56" i="19"/>
  <c r="N56" i="19" s="1"/>
  <c r="L55" i="19"/>
  <c r="N55" i="19" s="1"/>
  <c r="M54" i="19"/>
  <c r="N53" i="19"/>
  <c r="M52" i="19"/>
  <c r="J52" i="19"/>
  <c r="I48" i="19"/>
  <c r="I33" i="19" s="1"/>
  <c r="K33" i="19" s="1"/>
  <c r="I47" i="19"/>
  <c r="K47" i="19" s="1"/>
  <c r="I46" i="19"/>
  <c r="K46" i="19" s="1"/>
  <c r="I45" i="19"/>
  <c r="K45" i="19" s="1"/>
  <c r="I44" i="19"/>
  <c r="K44" i="19" s="1"/>
  <c r="I43" i="19"/>
  <c r="K43" i="19" s="1"/>
  <c r="L37" i="19"/>
  <c r="N37" i="19" s="1"/>
  <c r="L36" i="19"/>
  <c r="N36" i="19" s="1"/>
  <c r="M35" i="19"/>
  <c r="M32" i="19" s="1"/>
  <c r="L35" i="19"/>
  <c r="N35" i="19" s="1"/>
  <c r="N34" i="19"/>
  <c r="J33" i="19"/>
  <c r="J32" i="19"/>
  <c r="I28" i="19"/>
  <c r="K28" i="19" s="1"/>
  <c r="I27" i="19"/>
  <c r="K27" i="19" s="1"/>
  <c r="I26" i="19"/>
  <c r="K26" i="19" s="1"/>
  <c r="I25" i="19"/>
  <c r="I24" i="19"/>
  <c r="K24" i="19" s="1"/>
  <c r="I23" i="19"/>
  <c r="K23" i="19" s="1"/>
  <c r="I22" i="19"/>
  <c r="J21" i="19"/>
  <c r="J20" i="19"/>
  <c r="J9" i="19" s="1"/>
  <c r="L14" i="19"/>
  <c r="N14" i="19" s="1"/>
  <c r="L13" i="19"/>
  <c r="N13" i="19" s="1"/>
  <c r="M12" i="19"/>
  <c r="L12" i="19"/>
  <c r="L9" i="19" s="1"/>
  <c r="N11" i="19"/>
  <c r="J10" i="19"/>
  <c r="M9" i="19"/>
  <c r="M6" i="19" s="1"/>
  <c r="J528" i="18"/>
  <c r="I528" i="18"/>
  <c r="J527" i="18"/>
  <c r="I527" i="18"/>
  <c r="J526" i="18"/>
  <c r="I526" i="18"/>
  <c r="K526" i="18" s="1"/>
  <c r="J525" i="18"/>
  <c r="I525" i="18"/>
  <c r="K525" i="18" s="1"/>
  <c r="J524" i="18"/>
  <c r="I524" i="18"/>
  <c r="J523" i="18"/>
  <c r="I523" i="18"/>
  <c r="J522" i="18"/>
  <c r="I522" i="18"/>
  <c r="J521" i="18"/>
  <c r="I521" i="18"/>
  <c r="J517" i="18"/>
  <c r="I517" i="18"/>
  <c r="J514" i="18"/>
  <c r="J513" i="18" s="1"/>
  <c r="I514" i="18"/>
  <c r="I513" i="18"/>
  <c r="K519" i="18" s="1"/>
  <c r="J510" i="18"/>
  <c r="I510" i="18"/>
  <c r="J504" i="18"/>
  <c r="J490" i="18" s="1"/>
  <c r="I504" i="18"/>
  <c r="M494" i="18"/>
  <c r="L494" i="18"/>
  <c r="N494" i="18" s="1"/>
  <c r="L493" i="18"/>
  <c r="N493" i="18" s="1"/>
  <c r="M492" i="18"/>
  <c r="N491" i="18"/>
  <c r="M490" i="18"/>
  <c r="J489" i="18"/>
  <c r="I489" i="18"/>
  <c r="K489" i="18" s="1"/>
  <c r="J488" i="18"/>
  <c r="I488" i="18"/>
  <c r="J487" i="18"/>
  <c r="I487" i="18"/>
  <c r="K487" i="18" s="1"/>
  <c r="J486" i="18"/>
  <c r="I486" i="18"/>
  <c r="J485" i="18"/>
  <c r="I485" i="18"/>
  <c r="K485" i="18" s="1"/>
  <c r="J484" i="18"/>
  <c r="I484" i="18"/>
  <c r="J483" i="18"/>
  <c r="I483" i="18"/>
  <c r="K483" i="18" s="1"/>
  <c r="J482" i="18"/>
  <c r="I482" i="18"/>
  <c r="M477" i="18"/>
  <c r="L477" i="18"/>
  <c r="L476" i="18"/>
  <c r="N474" i="18"/>
  <c r="J473" i="18"/>
  <c r="K472" i="18"/>
  <c r="K471" i="18"/>
  <c r="K470" i="18"/>
  <c r="K469" i="18"/>
  <c r="K468" i="18"/>
  <c r="J466" i="18"/>
  <c r="J457" i="18" s="1"/>
  <c r="I466" i="18"/>
  <c r="K466" i="18" s="1"/>
  <c r="M461" i="18"/>
  <c r="L461" i="18"/>
  <c r="N461" i="18" s="1"/>
  <c r="L460" i="18"/>
  <c r="N460" i="18" s="1"/>
  <c r="M459" i="18"/>
  <c r="N458" i="18"/>
  <c r="M457" i="18"/>
  <c r="I456" i="18"/>
  <c r="K456" i="18" s="1"/>
  <c r="I455" i="18"/>
  <c r="K455" i="18" s="1"/>
  <c r="I454" i="18"/>
  <c r="K454" i="18" s="1"/>
  <c r="I453" i="18"/>
  <c r="K453" i="18" s="1"/>
  <c r="M448" i="18"/>
  <c r="M446" i="18" s="1"/>
  <c r="L448" i="18"/>
  <c r="N448" i="18" s="1"/>
  <c r="L447" i="18"/>
  <c r="N447" i="18" s="1"/>
  <c r="N445" i="18"/>
  <c r="J444" i="18"/>
  <c r="I441" i="18"/>
  <c r="K441" i="18" s="1"/>
  <c r="I440" i="18"/>
  <c r="K440" i="18" s="1"/>
  <c r="M430" i="18"/>
  <c r="L430" i="18"/>
  <c r="N430" i="18" s="1"/>
  <c r="L429" i="18"/>
  <c r="N429" i="18" s="1"/>
  <c r="M428" i="18"/>
  <c r="N427" i="18"/>
  <c r="M426" i="18"/>
  <c r="J426" i="18"/>
  <c r="K425" i="18"/>
  <c r="K424" i="18"/>
  <c r="K423" i="18"/>
  <c r="K422" i="18"/>
  <c r="K421" i="18"/>
  <c r="K420" i="18"/>
  <c r="J419" i="18"/>
  <c r="J418" i="18"/>
  <c r="K417" i="18"/>
  <c r="J417" i="18"/>
  <c r="I419" i="18" s="1"/>
  <c r="K419" i="18" s="1"/>
  <c r="K416" i="18"/>
  <c r="J416" i="18"/>
  <c r="I418" i="18" s="1"/>
  <c r="K418" i="18" s="1"/>
  <c r="K415" i="18"/>
  <c r="J415" i="18"/>
  <c r="K414" i="18"/>
  <c r="J414" i="18"/>
  <c r="K413" i="18"/>
  <c r="J413" i="18"/>
  <c r="K412" i="18"/>
  <c r="J412" i="18"/>
  <c r="I411" i="18"/>
  <c r="K411" i="18" s="1"/>
  <c r="I410" i="18"/>
  <c r="K410" i="18" s="1"/>
  <c r="I409" i="18"/>
  <c r="K409" i="18" s="1"/>
  <c r="K408" i="18"/>
  <c r="K407" i="18"/>
  <c r="K406" i="18"/>
  <c r="K405" i="18"/>
  <c r="K404" i="18"/>
  <c r="K403" i="18"/>
  <c r="K402" i="18"/>
  <c r="J402" i="18"/>
  <c r="K401" i="18"/>
  <c r="J401" i="18"/>
  <c r="K400" i="18"/>
  <c r="K399" i="18"/>
  <c r="K398" i="18"/>
  <c r="K397" i="18"/>
  <c r="K396" i="18"/>
  <c r="K395" i="18"/>
  <c r="K394" i="18"/>
  <c r="J394" i="18"/>
  <c r="K393" i="18"/>
  <c r="J393" i="18"/>
  <c r="J392" i="18"/>
  <c r="I392" i="18"/>
  <c r="K392" i="18" s="1"/>
  <c r="J391" i="18"/>
  <c r="J390" i="18" s="1"/>
  <c r="I391" i="18"/>
  <c r="K391" i="18" s="1"/>
  <c r="I390" i="18"/>
  <c r="K389" i="18"/>
  <c r="K388" i="18"/>
  <c r="K387" i="18"/>
  <c r="K386" i="18"/>
  <c r="K385" i="18"/>
  <c r="K384" i="18"/>
  <c r="K383" i="18"/>
  <c r="J383" i="18"/>
  <c r="K382" i="18"/>
  <c r="J382" i="18"/>
  <c r="J376" i="18" s="1"/>
  <c r="K381" i="18"/>
  <c r="K380" i="18"/>
  <c r="K379" i="18"/>
  <c r="K378" i="18"/>
  <c r="J377" i="18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K361" i="18" s="1"/>
  <c r="J360" i="18"/>
  <c r="I360" i="18"/>
  <c r="K360" i="18" s="1"/>
  <c r="I359" i="18"/>
  <c r="I376" i="18" s="1"/>
  <c r="M354" i="18"/>
  <c r="L354" i="18"/>
  <c r="N354" i="18" s="1"/>
  <c r="L353" i="18"/>
  <c r="N353" i="18" s="1"/>
  <c r="M352" i="18"/>
  <c r="N351" i="18"/>
  <c r="M350" i="18"/>
  <c r="I347" i="18"/>
  <c r="K347" i="18" s="1"/>
  <c r="I346" i="18"/>
  <c r="K346" i="18" s="1"/>
  <c r="I345" i="18"/>
  <c r="K345" i="18" s="1"/>
  <c r="J344" i="18"/>
  <c r="J330" i="18" s="1"/>
  <c r="M334" i="18"/>
  <c r="L334" i="18"/>
  <c r="N334" i="18" s="1"/>
  <c r="L333" i="18"/>
  <c r="N333" i="18" s="1"/>
  <c r="M332" i="18"/>
  <c r="N331" i="18"/>
  <c r="M330" i="18"/>
  <c r="I327" i="18"/>
  <c r="K327" i="18" s="1"/>
  <c r="I326" i="18"/>
  <c r="K326" i="18" s="1"/>
  <c r="J325" i="18"/>
  <c r="I324" i="18"/>
  <c r="K324" i="18" s="1"/>
  <c r="I323" i="18"/>
  <c r="K323" i="18" s="1"/>
  <c r="I322" i="18"/>
  <c r="K322" i="18" s="1"/>
  <c r="J321" i="18"/>
  <c r="I321" i="18"/>
  <c r="K321" i="18" s="1"/>
  <c r="I320" i="18"/>
  <c r="K320" i="18" s="1"/>
  <c r="I319" i="18"/>
  <c r="K319" i="18" s="1"/>
  <c r="I318" i="18"/>
  <c r="K318" i="18" s="1"/>
  <c r="I317" i="18"/>
  <c r="J316" i="18"/>
  <c r="I316" i="18"/>
  <c r="K316" i="18" s="1"/>
  <c r="I315" i="18"/>
  <c r="K315" i="18" s="1"/>
  <c r="I314" i="18"/>
  <c r="K314" i="18" s="1"/>
  <c r="I313" i="18"/>
  <c r="K313" i="18" s="1"/>
  <c r="J312" i="18"/>
  <c r="I312" i="18"/>
  <c r="K312" i="18" s="1"/>
  <c r="J311" i="18"/>
  <c r="M301" i="18"/>
  <c r="L301" i="18"/>
  <c r="N301" i="18" s="1"/>
  <c r="L300" i="18"/>
  <c r="N300" i="18" s="1"/>
  <c r="M299" i="18"/>
  <c r="M296" i="18" s="1"/>
  <c r="N298" i="18"/>
  <c r="J297" i="18"/>
  <c r="J296" i="18"/>
  <c r="I293" i="18"/>
  <c r="K293" i="18" s="1"/>
  <c r="I292" i="18"/>
  <c r="K292" i="18" s="1"/>
  <c r="I291" i="18"/>
  <c r="M280" i="18"/>
  <c r="L280" i="18"/>
  <c r="N280" i="18" s="1"/>
  <c r="L279" i="18"/>
  <c r="N279" i="18" s="1"/>
  <c r="M278" i="18"/>
  <c r="M275" i="18" s="1"/>
  <c r="N277" i="18"/>
  <c r="J276" i="18"/>
  <c r="J275" i="18"/>
  <c r="I272" i="18"/>
  <c r="K272" i="18" s="1"/>
  <c r="I271" i="18"/>
  <c r="J270" i="18"/>
  <c r="I268" i="18"/>
  <c r="K268" i="18" s="1"/>
  <c r="I266" i="18"/>
  <c r="K266" i="18" s="1"/>
  <c r="I264" i="18"/>
  <c r="J263" i="18"/>
  <c r="J259" i="18" s="1"/>
  <c r="I263" i="18"/>
  <c r="J262" i="18"/>
  <c r="I260" i="18"/>
  <c r="K260" i="18" s="1"/>
  <c r="M249" i="18"/>
  <c r="L249" i="18"/>
  <c r="N249" i="18" s="1"/>
  <c r="L248" i="18"/>
  <c r="N248" i="18" s="1"/>
  <c r="M247" i="18"/>
  <c r="M244" i="18" s="1"/>
  <c r="N246" i="18"/>
  <c r="J245" i="18"/>
  <c r="J244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I236" i="18"/>
  <c r="I228" i="18" s="1"/>
  <c r="J235" i="18"/>
  <c r="I235" i="18"/>
  <c r="K234" i="18"/>
  <c r="J234" i="18"/>
  <c r="L232" i="18"/>
  <c r="N232" i="18" s="1"/>
  <c r="L231" i="18"/>
  <c r="M230" i="18"/>
  <c r="M228" i="18" s="1"/>
  <c r="N229" i="18"/>
  <c r="I224" i="18"/>
  <c r="L218" i="18"/>
  <c r="N218" i="18" s="1"/>
  <c r="N217" i="18"/>
  <c r="M216" i="18"/>
  <c r="N215" i="18"/>
  <c r="M214" i="18"/>
  <c r="J214" i="18"/>
  <c r="I211" i="18"/>
  <c r="K211" i="18" s="1"/>
  <c r="I209" i="18"/>
  <c r="I199" i="18" s="1"/>
  <c r="K199" i="18" s="1"/>
  <c r="L203" i="18"/>
  <c r="N203" i="18" s="1"/>
  <c r="N202" i="18"/>
  <c r="M201" i="18"/>
  <c r="N200" i="18"/>
  <c r="M199" i="18"/>
  <c r="J199" i="18"/>
  <c r="I195" i="18"/>
  <c r="K195" i="18" s="1"/>
  <c r="L189" i="18"/>
  <c r="N189" i="18" s="1"/>
  <c r="L188" i="18"/>
  <c r="M187" i="18"/>
  <c r="N186" i="18"/>
  <c r="M185" i="18"/>
  <c r="J185" i="18"/>
  <c r="I182" i="18"/>
  <c r="K182" i="18" s="1"/>
  <c r="I181" i="18"/>
  <c r="K181" i="18" s="1"/>
  <c r="I180" i="18"/>
  <c r="K180" i="18" s="1"/>
  <c r="I179" i="18"/>
  <c r="K179" i="18" s="1"/>
  <c r="L173" i="18"/>
  <c r="N173" i="18" s="1"/>
  <c r="L172" i="18"/>
  <c r="M171" i="18"/>
  <c r="N170" i="18"/>
  <c r="M169" i="18"/>
  <c r="J169" i="18"/>
  <c r="K164" i="18"/>
  <c r="K158" i="18"/>
  <c r="J158" i="18"/>
  <c r="I158" i="18"/>
  <c r="I155" i="18"/>
  <c r="J149" i="18"/>
  <c r="J144" i="18" s="1"/>
  <c r="L148" i="18"/>
  <c r="N148" i="18" s="1"/>
  <c r="N147" i="18"/>
  <c r="M146" i="18"/>
  <c r="M144" i="18" s="1"/>
  <c r="N145" i="18"/>
  <c r="L141" i="18"/>
  <c r="N141" i="18" s="1"/>
  <c r="I141" i="18"/>
  <c r="K141" i="18" s="1"/>
  <c r="L140" i="18"/>
  <c r="N140" i="18" s="1"/>
  <c r="I140" i="18"/>
  <c r="K140" i="18" s="1"/>
  <c r="L138" i="18"/>
  <c r="N138" i="18" s="1"/>
  <c r="I138" i="18"/>
  <c r="K138" i="18" s="1"/>
  <c r="L132" i="18"/>
  <c r="M131" i="18"/>
  <c r="N130" i="18"/>
  <c r="M129" i="18"/>
  <c r="J129" i="18"/>
  <c r="L126" i="18"/>
  <c r="N126" i="18" s="1"/>
  <c r="I126" i="18"/>
  <c r="K126" i="18" s="1"/>
  <c r="L125" i="18"/>
  <c r="N125" i="18" s="1"/>
  <c r="I125" i="18"/>
  <c r="K125" i="18" s="1"/>
  <c r="I124" i="18"/>
  <c r="K124" i="18" s="1"/>
  <c r="L117" i="18"/>
  <c r="M116" i="18"/>
  <c r="N115" i="18"/>
  <c r="M114" i="18"/>
  <c r="J114" i="18"/>
  <c r="L111" i="18"/>
  <c r="N111" i="18" s="1"/>
  <c r="I111" i="18"/>
  <c r="K111" i="18" s="1"/>
  <c r="L110" i="18"/>
  <c r="N110" i="18" s="1"/>
  <c r="I110" i="18"/>
  <c r="K110" i="18" s="1"/>
  <c r="L104" i="18"/>
  <c r="M103" i="18"/>
  <c r="N102" i="18"/>
  <c r="M101" i="18"/>
  <c r="J101" i="18"/>
  <c r="L98" i="18"/>
  <c r="N98" i="18" s="1"/>
  <c r="I98" i="18"/>
  <c r="K98" i="18" s="1"/>
  <c r="L92" i="18"/>
  <c r="M91" i="18"/>
  <c r="N90" i="18"/>
  <c r="M89" i="18"/>
  <c r="J89" i="18"/>
  <c r="J84" i="18"/>
  <c r="I83" i="18"/>
  <c r="L77" i="18"/>
  <c r="M76" i="18"/>
  <c r="N75" i="18"/>
  <c r="M74" i="18"/>
  <c r="J74" i="18"/>
  <c r="M73" i="18"/>
  <c r="L72" i="18"/>
  <c r="N72" i="18" s="1"/>
  <c r="M71" i="18"/>
  <c r="M68" i="18" s="1"/>
  <c r="M6" i="18" s="1"/>
  <c r="N70" i="18"/>
  <c r="J68" i="18"/>
  <c r="I62" i="18"/>
  <c r="K62" i="18" s="1"/>
  <c r="L56" i="18"/>
  <c r="N56" i="18" s="1"/>
  <c r="L55" i="18"/>
  <c r="M54" i="18"/>
  <c r="N53" i="18"/>
  <c r="M52" i="18"/>
  <c r="J52" i="18"/>
  <c r="I48" i="18"/>
  <c r="I47" i="18"/>
  <c r="K47" i="18" s="1"/>
  <c r="I46" i="18"/>
  <c r="K46" i="18" s="1"/>
  <c r="I45" i="18"/>
  <c r="K45" i="18" s="1"/>
  <c r="I44" i="18"/>
  <c r="K44" i="18" s="1"/>
  <c r="I43" i="18"/>
  <c r="K43" i="18" s="1"/>
  <c r="L37" i="18"/>
  <c r="N37" i="18" s="1"/>
  <c r="L36" i="18"/>
  <c r="N36" i="18" s="1"/>
  <c r="M35" i="18"/>
  <c r="L35" i="18"/>
  <c r="L32" i="18" s="1"/>
  <c r="N32" i="18" s="1"/>
  <c r="N34" i="18"/>
  <c r="J33" i="18"/>
  <c r="M32" i="18"/>
  <c r="J32" i="18"/>
  <c r="K28" i="18"/>
  <c r="I27" i="18"/>
  <c r="K27" i="18" s="1"/>
  <c r="I26" i="18"/>
  <c r="K26" i="18" s="1"/>
  <c r="I25" i="18"/>
  <c r="K25" i="18" s="1"/>
  <c r="I24" i="18"/>
  <c r="K24" i="18" s="1"/>
  <c r="I23" i="18"/>
  <c r="K23" i="18" s="1"/>
  <c r="I22" i="18"/>
  <c r="J21" i="18"/>
  <c r="J10" i="18" s="1"/>
  <c r="J20" i="18"/>
  <c r="L14" i="18"/>
  <c r="N14" i="18" s="1"/>
  <c r="L13" i="18"/>
  <c r="N13" i="18" s="1"/>
  <c r="M12" i="18"/>
  <c r="L12" i="18"/>
  <c r="L9" i="18" s="1"/>
  <c r="N11" i="18"/>
  <c r="M9" i="18"/>
  <c r="J9" i="18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17" i="17"/>
  <c r="I517" i="17"/>
  <c r="J514" i="17"/>
  <c r="I514" i="17"/>
  <c r="J513" i="17"/>
  <c r="I513" i="17"/>
  <c r="J510" i="17"/>
  <c r="I510" i="17"/>
  <c r="J504" i="17"/>
  <c r="I504" i="17"/>
  <c r="M494" i="17"/>
  <c r="L494" i="17"/>
  <c r="L493" i="17"/>
  <c r="N493" i="17" s="1"/>
  <c r="N491" i="17"/>
  <c r="J490" i="17"/>
  <c r="J489" i="17"/>
  <c r="I489" i="17"/>
  <c r="J488" i="17"/>
  <c r="J473" i="17" s="1"/>
  <c r="I488" i="17"/>
  <c r="J487" i="17"/>
  <c r="I487" i="17"/>
  <c r="J486" i="17"/>
  <c r="I486" i="17"/>
  <c r="J485" i="17"/>
  <c r="I485" i="17"/>
  <c r="J484" i="17"/>
  <c r="I484" i="17"/>
  <c r="J483" i="17"/>
  <c r="I483" i="17"/>
  <c r="J482" i="17"/>
  <c r="I482" i="17"/>
  <c r="M477" i="17"/>
  <c r="L477" i="17"/>
  <c r="N477" i="17" s="1"/>
  <c r="L476" i="17"/>
  <c r="N476" i="17" s="1"/>
  <c r="M475" i="17"/>
  <c r="N474" i="17"/>
  <c r="M473" i="17"/>
  <c r="K472" i="17"/>
  <c r="K471" i="17"/>
  <c r="K470" i="17"/>
  <c r="K469" i="17"/>
  <c r="K468" i="17"/>
  <c r="J466" i="17"/>
  <c r="J457" i="17" s="1"/>
  <c r="I466" i="17"/>
  <c r="K466" i="17" s="1"/>
  <c r="M461" i="17"/>
  <c r="L461" i="17"/>
  <c r="N461" i="17" s="1"/>
  <c r="L460" i="17"/>
  <c r="M459" i="17"/>
  <c r="N458" i="17"/>
  <c r="M457" i="17"/>
  <c r="I456" i="17"/>
  <c r="K456" i="17" s="1"/>
  <c r="I455" i="17"/>
  <c r="K455" i="17" s="1"/>
  <c r="I454" i="17"/>
  <c r="K454" i="17" s="1"/>
  <c r="I453" i="17"/>
  <c r="K453" i="17" s="1"/>
  <c r="M448" i="17"/>
  <c r="M446" i="17" s="1"/>
  <c r="M444" i="17" s="1"/>
  <c r="L448" i="17"/>
  <c r="N448" i="17" s="1"/>
  <c r="L447" i="17"/>
  <c r="N447" i="17" s="1"/>
  <c r="N445" i="17"/>
  <c r="J444" i="17"/>
  <c r="I441" i="17"/>
  <c r="K441" i="17" s="1"/>
  <c r="I440" i="17"/>
  <c r="M430" i="17"/>
  <c r="M428" i="17" s="1"/>
  <c r="M426" i="17" s="1"/>
  <c r="L430" i="17"/>
  <c r="N430" i="17" s="1"/>
  <c r="L429" i="17"/>
  <c r="N429" i="17" s="1"/>
  <c r="N427" i="17"/>
  <c r="J426" i="17"/>
  <c r="K425" i="17"/>
  <c r="K424" i="17"/>
  <c r="K423" i="17"/>
  <c r="K422" i="17"/>
  <c r="K421" i="17"/>
  <c r="K420" i="17"/>
  <c r="J419" i="17"/>
  <c r="J418" i="17"/>
  <c r="K417" i="17"/>
  <c r="J417" i="17"/>
  <c r="I419" i="17" s="1"/>
  <c r="K419" i="17" s="1"/>
  <c r="K416" i="17"/>
  <c r="J416" i="17"/>
  <c r="I418" i="17" s="1"/>
  <c r="K418" i="17" s="1"/>
  <c r="K415" i="17"/>
  <c r="J415" i="17"/>
  <c r="K414" i="17"/>
  <c r="J414" i="17"/>
  <c r="K413" i="17"/>
  <c r="J413" i="17"/>
  <c r="K412" i="17"/>
  <c r="J412" i="17"/>
  <c r="I411" i="17"/>
  <c r="K411" i="17" s="1"/>
  <c r="I410" i="17"/>
  <c r="K410" i="17" s="1"/>
  <c r="I409" i="17"/>
  <c r="K409" i="17" s="1"/>
  <c r="K408" i="17"/>
  <c r="K407" i="17"/>
  <c r="K406" i="17"/>
  <c r="K405" i="17"/>
  <c r="K404" i="17"/>
  <c r="K403" i="17"/>
  <c r="K402" i="17"/>
  <c r="J402" i="17"/>
  <c r="K401" i="17"/>
  <c r="J401" i="17"/>
  <c r="J391" i="17" s="1"/>
  <c r="J390" i="17" s="1"/>
  <c r="K400" i="17"/>
  <c r="K399" i="17"/>
  <c r="K398" i="17"/>
  <c r="K397" i="17"/>
  <c r="K396" i="17"/>
  <c r="K395" i="17"/>
  <c r="K394" i="17"/>
  <c r="J394" i="17"/>
  <c r="K393" i="17"/>
  <c r="J393" i="17"/>
  <c r="J392" i="17"/>
  <c r="I392" i="17"/>
  <c r="K392" i="17" s="1"/>
  <c r="I391" i="17"/>
  <c r="K391" i="17" s="1"/>
  <c r="I390" i="17"/>
  <c r="K389" i="17"/>
  <c r="K388" i="17"/>
  <c r="K387" i="17"/>
  <c r="K386" i="17"/>
  <c r="K385" i="17"/>
  <c r="K384" i="17"/>
  <c r="K383" i="17"/>
  <c r="J383" i="17"/>
  <c r="K382" i="17"/>
  <c r="J382" i="17"/>
  <c r="J376" i="17" s="1"/>
  <c r="K381" i="17"/>
  <c r="K380" i="17"/>
  <c r="K379" i="17"/>
  <c r="K378" i="17"/>
  <c r="J377" i="17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K361" i="17" s="1"/>
  <c r="J360" i="17"/>
  <c r="I359" i="17"/>
  <c r="I360" i="17" s="1"/>
  <c r="K360" i="17" s="1"/>
  <c r="M354" i="17"/>
  <c r="M352" i="17" s="1"/>
  <c r="M350" i="17" s="1"/>
  <c r="L354" i="17"/>
  <c r="N354" i="17" s="1"/>
  <c r="L353" i="17"/>
  <c r="N353" i="17" s="1"/>
  <c r="N351" i="17"/>
  <c r="I347" i="17"/>
  <c r="K347" i="17" s="1"/>
  <c r="I346" i="17"/>
  <c r="K346" i="17" s="1"/>
  <c r="I345" i="17"/>
  <c r="K345" i="17" s="1"/>
  <c r="J344" i="17"/>
  <c r="M334" i="17"/>
  <c r="M332" i="17" s="1"/>
  <c r="M330" i="17" s="1"/>
  <c r="L334" i="17"/>
  <c r="N334" i="17" s="1"/>
  <c r="L333" i="17"/>
  <c r="N333" i="17" s="1"/>
  <c r="N331" i="17"/>
  <c r="J330" i="17"/>
  <c r="I327" i="17"/>
  <c r="I326" i="17"/>
  <c r="K326" i="17" s="1"/>
  <c r="J325" i="17"/>
  <c r="I324" i="17"/>
  <c r="K324" i="17" s="1"/>
  <c r="I323" i="17"/>
  <c r="K323" i="17" s="1"/>
  <c r="I322" i="17"/>
  <c r="K322" i="17" s="1"/>
  <c r="J321" i="17"/>
  <c r="I321" i="17"/>
  <c r="K321" i="17" s="1"/>
  <c r="I320" i="17"/>
  <c r="K320" i="17" s="1"/>
  <c r="I319" i="17"/>
  <c r="K319" i="17" s="1"/>
  <c r="I318" i="17"/>
  <c r="K318" i="17" s="1"/>
  <c r="I317" i="17"/>
  <c r="J316" i="17"/>
  <c r="I316" i="17"/>
  <c r="I315" i="17"/>
  <c r="K315" i="17" s="1"/>
  <c r="I314" i="17"/>
  <c r="K314" i="17" s="1"/>
  <c r="I313" i="17"/>
  <c r="K313" i="17" s="1"/>
  <c r="J312" i="17"/>
  <c r="J311" i="17" s="1"/>
  <c r="J297" i="17" s="1"/>
  <c r="I312" i="17"/>
  <c r="K312" i="17" s="1"/>
  <c r="M301" i="17"/>
  <c r="L301" i="17"/>
  <c r="N301" i="17" s="1"/>
  <c r="L300" i="17"/>
  <c r="M299" i="17"/>
  <c r="M296" i="17" s="1"/>
  <c r="N298" i="17"/>
  <c r="J296" i="17"/>
  <c r="I293" i="17"/>
  <c r="K293" i="17" s="1"/>
  <c r="I292" i="17"/>
  <c r="I275" i="17" s="1"/>
  <c r="K275" i="17" s="1"/>
  <c r="I291" i="17"/>
  <c r="M280" i="17"/>
  <c r="L280" i="17"/>
  <c r="N280" i="17" s="1"/>
  <c r="L279" i="17"/>
  <c r="M278" i="17"/>
  <c r="M275" i="17" s="1"/>
  <c r="N277" i="17"/>
  <c r="J276" i="17"/>
  <c r="J275" i="17"/>
  <c r="I272" i="17"/>
  <c r="K272" i="17" s="1"/>
  <c r="I271" i="17"/>
  <c r="K271" i="17" s="1"/>
  <c r="J270" i="17"/>
  <c r="J244" i="17" s="1"/>
  <c r="I268" i="17"/>
  <c r="K268" i="17" s="1"/>
  <c r="I266" i="17"/>
  <c r="K266" i="17" s="1"/>
  <c r="I264" i="17"/>
  <c r="J263" i="17"/>
  <c r="J245" i="17" s="1"/>
  <c r="I263" i="17"/>
  <c r="J262" i="17"/>
  <c r="I260" i="17"/>
  <c r="K260" i="17" s="1"/>
  <c r="J259" i="17"/>
  <c r="M249" i="17"/>
  <c r="L249" i="17"/>
  <c r="N249" i="17" s="1"/>
  <c r="L248" i="17"/>
  <c r="N248" i="17" s="1"/>
  <c r="M247" i="17"/>
  <c r="M244" i="17" s="1"/>
  <c r="N246" i="17"/>
  <c r="K241" i="17"/>
  <c r="J241" i="17"/>
  <c r="J240" i="17"/>
  <c r="I240" i="17"/>
  <c r="K239" i="17"/>
  <c r="J239" i="17"/>
  <c r="J238" i="17"/>
  <c r="I238" i="17"/>
  <c r="K237" i="17"/>
  <c r="J237" i="17"/>
  <c r="J236" i="17"/>
  <c r="I236" i="17"/>
  <c r="J235" i="17"/>
  <c r="I235" i="17"/>
  <c r="K234" i="17"/>
  <c r="J234" i="17"/>
  <c r="L232" i="17"/>
  <c r="L231" i="17"/>
  <c r="N231" i="17" s="1"/>
  <c r="M230" i="17"/>
  <c r="N229" i="17"/>
  <c r="M228" i="17"/>
  <c r="I224" i="17"/>
  <c r="L218" i="17"/>
  <c r="N218" i="17" s="1"/>
  <c r="N217" i="17"/>
  <c r="M216" i="17"/>
  <c r="N215" i="17"/>
  <c r="M214" i="17"/>
  <c r="J214" i="17"/>
  <c r="I211" i="17"/>
  <c r="K211" i="17" s="1"/>
  <c r="I209" i="17"/>
  <c r="K209" i="17" s="1"/>
  <c r="L203" i="17"/>
  <c r="N202" i="17"/>
  <c r="M201" i="17"/>
  <c r="N200" i="17"/>
  <c r="M199" i="17"/>
  <c r="J199" i="17"/>
  <c r="I195" i="17"/>
  <c r="L189" i="17"/>
  <c r="N189" i="17" s="1"/>
  <c r="L188" i="17"/>
  <c r="M187" i="17"/>
  <c r="N186" i="17"/>
  <c r="M185" i="17"/>
  <c r="J185" i="17"/>
  <c r="I182" i="17"/>
  <c r="K182" i="17" s="1"/>
  <c r="I181" i="17"/>
  <c r="K181" i="17" s="1"/>
  <c r="I180" i="17"/>
  <c r="K180" i="17" s="1"/>
  <c r="I179" i="17"/>
  <c r="K179" i="17" s="1"/>
  <c r="L173" i="17"/>
  <c r="N173" i="17" s="1"/>
  <c r="L172" i="17"/>
  <c r="N172" i="17" s="1"/>
  <c r="M171" i="17"/>
  <c r="N170" i="17"/>
  <c r="M169" i="17"/>
  <c r="J169" i="17"/>
  <c r="K164" i="17"/>
  <c r="J158" i="17"/>
  <c r="I158" i="17"/>
  <c r="K158" i="17" s="1"/>
  <c r="I155" i="17"/>
  <c r="K155" i="17" s="1"/>
  <c r="J149" i="17"/>
  <c r="J144" i="17" s="1"/>
  <c r="L148" i="17"/>
  <c r="N148" i="17" s="1"/>
  <c r="N147" i="17"/>
  <c r="M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L132" i="17"/>
  <c r="N132" i="17" s="1"/>
  <c r="M131" i="17"/>
  <c r="N130" i="17"/>
  <c r="M129" i="17"/>
  <c r="J129" i="17"/>
  <c r="L126" i="17"/>
  <c r="N126" i="17" s="1"/>
  <c r="I126" i="17"/>
  <c r="K126" i="17" s="1"/>
  <c r="L125" i="17"/>
  <c r="N125" i="17" s="1"/>
  <c r="I125" i="17"/>
  <c r="K125" i="17" s="1"/>
  <c r="I124" i="17"/>
  <c r="K124" i="17" s="1"/>
  <c r="L117" i="17"/>
  <c r="N117" i="17" s="1"/>
  <c r="M116" i="17"/>
  <c r="N115" i="17"/>
  <c r="M114" i="17"/>
  <c r="J114" i="17"/>
  <c r="L111" i="17"/>
  <c r="N111" i="17" s="1"/>
  <c r="I111" i="17"/>
  <c r="K111" i="17" s="1"/>
  <c r="L110" i="17"/>
  <c r="N110" i="17" s="1"/>
  <c r="I110" i="17"/>
  <c r="K110" i="17" s="1"/>
  <c r="L104" i="17"/>
  <c r="N104" i="17" s="1"/>
  <c r="M103" i="17"/>
  <c r="N102" i="17"/>
  <c r="M101" i="17"/>
  <c r="J101" i="17"/>
  <c r="L98" i="17"/>
  <c r="N98" i="17" s="1"/>
  <c r="I98" i="17"/>
  <c r="I89" i="17" s="1"/>
  <c r="L92" i="17"/>
  <c r="N92" i="17" s="1"/>
  <c r="M91" i="17"/>
  <c r="N90" i="17"/>
  <c r="M89" i="17"/>
  <c r="J89" i="17"/>
  <c r="J84" i="17"/>
  <c r="I83" i="17"/>
  <c r="L77" i="17"/>
  <c r="L76" i="17" s="1"/>
  <c r="N76" i="17" s="1"/>
  <c r="M76" i="17"/>
  <c r="N75" i="17"/>
  <c r="M74" i="17"/>
  <c r="J74" i="17"/>
  <c r="M73" i="17"/>
  <c r="L72" i="17"/>
  <c r="M71" i="17"/>
  <c r="N70" i="17"/>
  <c r="M68" i="17"/>
  <c r="J68" i="17"/>
  <c r="I62" i="17"/>
  <c r="K62" i="17" s="1"/>
  <c r="L56" i="17"/>
  <c r="N56" i="17" s="1"/>
  <c r="L55" i="17"/>
  <c r="N55" i="17" s="1"/>
  <c r="M54" i="17"/>
  <c r="N53" i="17"/>
  <c r="M52" i="17"/>
  <c r="J52" i="17"/>
  <c r="I48" i="17"/>
  <c r="I47" i="17"/>
  <c r="K47" i="17" s="1"/>
  <c r="I46" i="17"/>
  <c r="K46" i="17" s="1"/>
  <c r="I45" i="17"/>
  <c r="K45" i="17" s="1"/>
  <c r="I44" i="17"/>
  <c r="K44" i="17" s="1"/>
  <c r="I43" i="17"/>
  <c r="K43" i="17" s="1"/>
  <c r="L37" i="17"/>
  <c r="N37" i="17" s="1"/>
  <c r="L36" i="17"/>
  <c r="N36" i="17" s="1"/>
  <c r="M35" i="17"/>
  <c r="M32" i="17" s="1"/>
  <c r="L35" i="17"/>
  <c r="N34" i="17"/>
  <c r="J33" i="17"/>
  <c r="J32" i="17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J21" i="17"/>
  <c r="J20" i="17"/>
  <c r="J9" i="17" s="1"/>
  <c r="L14" i="17"/>
  <c r="N14" i="17" s="1"/>
  <c r="L13" i="17"/>
  <c r="N13" i="17" s="1"/>
  <c r="M12" i="17"/>
  <c r="M9" i="17" s="1"/>
  <c r="M6" i="17" s="1"/>
  <c r="L12" i="17"/>
  <c r="L9" i="17" s="1"/>
  <c r="N11" i="17"/>
  <c r="J10" i="17"/>
  <c r="J528" i="16"/>
  <c r="I528" i="16"/>
  <c r="J527" i="16"/>
  <c r="I527" i="16"/>
  <c r="J526" i="16"/>
  <c r="I526" i="16"/>
  <c r="K526" i="16" s="1"/>
  <c r="J525" i="16"/>
  <c r="I525" i="16"/>
  <c r="K525" i="16" s="1"/>
  <c r="J524" i="16"/>
  <c r="I524" i="16"/>
  <c r="J523" i="16"/>
  <c r="I523" i="16"/>
  <c r="J522" i="16"/>
  <c r="I522" i="16"/>
  <c r="J521" i="16"/>
  <c r="I521" i="16"/>
  <c r="J517" i="16"/>
  <c r="I517" i="16"/>
  <c r="J514" i="16"/>
  <c r="J513" i="16" s="1"/>
  <c r="I514" i="16"/>
  <c r="I513" i="16"/>
  <c r="K514" i="16" s="1"/>
  <c r="J510" i="16"/>
  <c r="I510" i="16"/>
  <c r="J504" i="16"/>
  <c r="J490" i="16" s="1"/>
  <c r="I504" i="16"/>
  <c r="K506" i="16" s="1"/>
  <c r="M494" i="16"/>
  <c r="L494" i="16"/>
  <c r="N494" i="16" s="1"/>
  <c r="L493" i="16"/>
  <c r="M492" i="16"/>
  <c r="N491" i="16"/>
  <c r="M490" i="16"/>
  <c r="J489" i="16"/>
  <c r="I489" i="16"/>
  <c r="J488" i="16"/>
  <c r="J473" i="16" s="1"/>
  <c r="I488" i="16"/>
  <c r="J487" i="16"/>
  <c r="I487" i="16"/>
  <c r="J486" i="16"/>
  <c r="I486" i="16"/>
  <c r="J485" i="16"/>
  <c r="I485" i="16"/>
  <c r="J484" i="16"/>
  <c r="I484" i="16"/>
  <c r="I473" i="16" s="1"/>
  <c r="J483" i="16"/>
  <c r="I483" i="16"/>
  <c r="J482" i="16"/>
  <c r="I482" i="16"/>
  <c r="M477" i="16"/>
  <c r="L477" i="16"/>
  <c r="L476" i="16"/>
  <c r="N474" i="16"/>
  <c r="K472" i="16"/>
  <c r="K471" i="16"/>
  <c r="K470" i="16"/>
  <c r="K469" i="16"/>
  <c r="K468" i="16"/>
  <c r="J466" i="16"/>
  <c r="I466" i="16"/>
  <c r="I457" i="16" s="1"/>
  <c r="M461" i="16"/>
  <c r="L461" i="16"/>
  <c r="L460" i="16"/>
  <c r="N460" i="16" s="1"/>
  <c r="M459" i="16"/>
  <c r="N458" i="16"/>
  <c r="M457" i="16"/>
  <c r="I456" i="16"/>
  <c r="K456" i="16" s="1"/>
  <c r="I455" i="16"/>
  <c r="K455" i="16" s="1"/>
  <c r="I454" i="16"/>
  <c r="K454" i="16" s="1"/>
  <c r="I453" i="16"/>
  <c r="M448" i="16"/>
  <c r="L448" i="16"/>
  <c r="N448" i="16" s="1"/>
  <c r="L447" i="16"/>
  <c r="M446" i="16"/>
  <c r="N445" i="16"/>
  <c r="M444" i="16"/>
  <c r="J444" i="16"/>
  <c r="I441" i="16"/>
  <c r="K441" i="16" s="1"/>
  <c r="I440" i="16"/>
  <c r="M430" i="16"/>
  <c r="L430" i="16"/>
  <c r="N430" i="16" s="1"/>
  <c r="L429" i="16"/>
  <c r="N429" i="16" s="1"/>
  <c r="M428" i="16"/>
  <c r="N427" i="16"/>
  <c r="M426" i="16"/>
  <c r="J426" i="16"/>
  <c r="K425" i="16"/>
  <c r="K424" i="16"/>
  <c r="K423" i="16"/>
  <c r="K422" i="16"/>
  <c r="K421" i="16"/>
  <c r="K420" i="16"/>
  <c r="J419" i="16"/>
  <c r="J418" i="16"/>
  <c r="K417" i="16"/>
  <c r="J417" i="16"/>
  <c r="I419" i="16" s="1"/>
  <c r="K419" i="16" s="1"/>
  <c r="K416" i="16"/>
  <c r="J416" i="16"/>
  <c r="I418" i="16" s="1"/>
  <c r="K418" i="16" s="1"/>
  <c r="K415" i="16"/>
  <c r="J415" i="16"/>
  <c r="K414" i="16"/>
  <c r="J414" i="16"/>
  <c r="K413" i="16"/>
  <c r="J413" i="16"/>
  <c r="K412" i="16"/>
  <c r="J412" i="16"/>
  <c r="I411" i="16"/>
  <c r="K411" i="16" s="1"/>
  <c r="I410" i="16"/>
  <c r="K410" i="16" s="1"/>
  <c r="I409" i="16"/>
  <c r="K409" i="16" s="1"/>
  <c r="K408" i="16"/>
  <c r="K407" i="16"/>
  <c r="K406" i="16"/>
  <c r="K405" i="16"/>
  <c r="K404" i="16"/>
  <c r="K403" i="16"/>
  <c r="K402" i="16"/>
  <c r="J402" i="16"/>
  <c r="J392" i="16" s="1"/>
  <c r="K401" i="16"/>
  <c r="J401" i="16"/>
  <c r="K400" i="16"/>
  <c r="K399" i="16"/>
  <c r="K398" i="16"/>
  <c r="K397" i="16"/>
  <c r="K396" i="16"/>
  <c r="K395" i="16"/>
  <c r="K394" i="16"/>
  <c r="J394" i="16"/>
  <c r="K393" i="16"/>
  <c r="J393" i="16"/>
  <c r="I392" i="16"/>
  <c r="K392" i="16" s="1"/>
  <c r="J391" i="16"/>
  <c r="I391" i="16"/>
  <c r="K391" i="16" s="1"/>
  <c r="J390" i="16"/>
  <c r="I390" i="16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I377" i="16" s="1"/>
  <c r="K377" i="16" s="1"/>
  <c r="J360" i="16"/>
  <c r="J359" i="16"/>
  <c r="J350" i="16" s="1"/>
  <c r="I359" i="16"/>
  <c r="I360" i="16" s="1"/>
  <c r="K360" i="16" s="1"/>
  <c r="M354" i="16"/>
  <c r="L354" i="16"/>
  <c r="N354" i="16" s="1"/>
  <c r="L353" i="16"/>
  <c r="M352" i="16"/>
  <c r="M350" i="16" s="1"/>
  <c r="N351" i="16"/>
  <c r="I347" i="16"/>
  <c r="K347" i="16" s="1"/>
  <c r="I346" i="16"/>
  <c r="I345" i="16"/>
  <c r="K345" i="16" s="1"/>
  <c r="J344" i="16"/>
  <c r="J330" i="16" s="1"/>
  <c r="M334" i="16"/>
  <c r="L334" i="16"/>
  <c r="L333" i="16"/>
  <c r="N333" i="16" s="1"/>
  <c r="M332" i="16"/>
  <c r="M330" i="16" s="1"/>
  <c r="N331" i="16"/>
  <c r="I327" i="16"/>
  <c r="K327" i="16" s="1"/>
  <c r="I326" i="16"/>
  <c r="J325" i="16"/>
  <c r="I324" i="16"/>
  <c r="K324" i="16" s="1"/>
  <c r="I323" i="16"/>
  <c r="K323" i="16" s="1"/>
  <c r="I322" i="16"/>
  <c r="K322" i="16" s="1"/>
  <c r="J321" i="16"/>
  <c r="I321" i="16"/>
  <c r="K321" i="16" s="1"/>
  <c r="I320" i="16"/>
  <c r="K320" i="16" s="1"/>
  <c r="I319" i="16"/>
  <c r="K319" i="16" s="1"/>
  <c r="I318" i="16"/>
  <c r="K318" i="16" s="1"/>
  <c r="I317" i="16"/>
  <c r="J316" i="16"/>
  <c r="I316" i="16"/>
  <c r="K316" i="16" s="1"/>
  <c r="I315" i="16"/>
  <c r="K315" i="16" s="1"/>
  <c r="I314" i="16"/>
  <c r="K314" i="16" s="1"/>
  <c r="I313" i="16"/>
  <c r="K313" i="16" s="1"/>
  <c r="J312" i="16"/>
  <c r="J311" i="16" s="1"/>
  <c r="J297" i="16" s="1"/>
  <c r="I312" i="16"/>
  <c r="M301" i="16"/>
  <c r="M299" i="16" s="1"/>
  <c r="M296" i="16" s="1"/>
  <c r="L301" i="16"/>
  <c r="N301" i="16" s="1"/>
  <c r="L300" i="16"/>
  <c r="N298" i="16"/>
  <c r="J296" i="16"/>
  <c r="I293" i="16"/>
  <c r="K293" i="16" s="1"/>
  <c r="I292" i="16"/>
  <c r="K292" i="16" s="1"/>
  <c r="I291" i="16"/>
  <c r="K291" i="16" s="1"/>
  <c r="M280" i="16"/>
  <c r="M278" i="16" s="1"/>
  <c r="M275" i="16" s="1"/>
  <c r="L280" i="16"/>
  <c r="N280" i="16" s="1"/>
  <c r="L279" i="16"/>
  <c r="N277" i="16"/>
  <c r="J276" i="16"/>
  <c r="J275" i="16"/>
  <c r="I272" i="16"/>
  <c r="K272" i="16" s="1"/>
  <c r="I271" i="16"/>
  <c r="J270" i="16"/>
  <c r="I268" i="16"/>
  <c r="K268" i="16" s="1"/>
  <c r="I266" i="16"/>
  <c r="K266" i="16" s="1"/>
  <c r="I264" i="16"/>
  <c r="K264" i="16" s="1"/>
  <c r="J263" i="16"/>
  <c r="I263" i="16"/>
  <c r="I245" i="16" s="1"/>
  <c r="J262" i="16"/>
  <c r="I260" i="16"/>
  <c r="K260" i="16" s="1"/>
  <c r="M249" i="16"/>
  <c r="M247" i="16" s="1"/>
  <c r="M244" i="16" s="1"/>
  <c r="L249" i="16"/>
  <c r="N249" i="16" s="1"/>
  <c r="L248" i="16"/>
  <c r="N246" i="16"/>
  <c r="J244" i="16"/>
  <c r="K241" i="16"/>
  <c r="J241" i="16"/>
  <c r="J240" i="16"/>
  <c r="I240" i="16"/>
  <c r="K239" i="16"/>
  <c r="J239" i="16"/>
  <c r="J238" i="16"/>
  <c r="I238" i="16"/>
  <c r="K237" i="16"/>
  <c r="J237" i="16"/>
  <c r="J236" i="16"/>
  <c r="I236" i="16"/>
  <c r="I228" i="16" s="1"/>
  <c r="J235" i="16"/>
  <c r="I235" i="16"/>
  <c r="K234" i="16"/>
  <c r="J234" i="16"/>
  <c r="L232" i="16"/>
  <c r="N232" i="16" s="1"/>
  <c r="L231" i="16"/>
  <c r="M230" i="16"/>
  <c r="N229" i="16"/>
  <c r="M228" i="16"/>
  <c r="I224" i="16"/>
  <c r="L218" i="16"/>
  <c r="N218" i="16" s="1"/>
  <c r="N217" i="16"/>
  <c r="M216" i="16"/>
  <c r="N215" i="16"/>
  <c r="M214" i="16"/>
  <c r="J214" i="16"/>
  <c r="I211" i="16"/>
  <c r="K211" i="16" s="1"/>
  <c r="I209" i="16"/>
  <c r="I199" i="16" s="1"/>
  <c r="K199" i="16" s="1"/>
  <c r="L203" i="16"/>
  <c r="N202" i="16"/>
  <c r="M201" i="16"/>
  <c r="N200" i="16"/>
  <c r="M199" i="16"/>
  <c r="J199" i="16"/>
  <c r="I195" i="16"/>
  <c r="L189" i="16"/>
  <c r="N189" i="16" s="1"/>
  <c r="L188" i="16"/>
  <c r="M187" i="16"/>
  <c r="N186" i="16"/>
  <c r="M185" i="16"/>
  <c r="J185" i="16"/>
  <c r="I182" i="16"/>
  <c r="K182" i="16" s="1"/>
  <c r="I181" i="16"/>
  <c r="K181" i="16" s="1"/>
  <c r="I180" i="16"/>
  <c r="K180" i="16" s="1"/>
  <c r="I179" i="16"/>
  <c r="K179" i="16" s="1"/>
  <c r="L173" i="16"/>
  <c r="N173" i="16" s="1"/>
  <c r="L172" i="16"/>
  <c r="N172" i="16" s="1"/>
  <c r="M171" i="16"/>
  <c r="M169" i="16" s="1"/>
  <c r="N170" i="16"/>
  <c r="J169" i="16"/>
  <c r="K164" i="16"/>
  <c r="J158" i="16"/>
  <c r="I158" i="16"/>
  <c r="K158" i="16" s="1"/>
  <c r="I155" i="16"/>
  <c r="K155" i="16" s="1"/>
  <c r="J149" i="16"/>
  <c r="J144" i="16" s="1"/>
  <c r="L148" i="16"/>
  <c r="N147" i="16"/>
  <c r="M146" i="16"/>
  <c r="N145" i="16"/>
  <c r="M144" i="16"/>
  <c r="L141" i="16"/>
  <c r="N141" i="16" s="1"/>
  <c r="I141" i="16"/>
  <c r="K141" i="16" s="1"/>
  <c r="L140" i="16"/>
  <c r="N140" i="16" s="1"/>
  <c r="I140" i="16"/>
  <c r="K140" i="16" s="1"/>
  <c r="L138" i="16"/>
  <c r="N138" i="16" s="1"/>
  <c r="I138" i="16"/>
  <c r="L132" i="16"/>
  <c r="M131" i="16"/>
  <c r="N130" i="16"/>
  <c r="M129" i="16"/>
  <c r="J129" i="16"/>
  <c r="L126" i="16"/>
  <c r="N126" i="16" s="1"/>
  <c r="I126" i="16"/>
  <c r="K126" i="16" s="1"/>
  <c r="L125" i="16"/>
  <c r="N125" i="16" s="1"/>
  <c r="I125" i="16"/>
  <c r="K125" i="16" s="1"/>
  <c r="I124" i="16"/>
  <c r="K124" i="16" s="1"/>
  <c r="L117" i="16"/>
  <c r="N117" i="16" s="1"/>
  <c r="M116" i="16"/>
  <c r="N115" i="16"/>
  <c r="M114" i="16"/>
  <c r="J114" i="16"/>
  <c r="L111" i="16"/>
  <c r="N111" i="16" s="1"/>
  <c r="I111" i="16"/>
  <c r="L110" i="16"/>
  <c r="N110" i="16" s="1"/>
  <c r="I110" i="16"/>
  <c r="K110" i="16" s="1"/>
  <c r="L104" i="16"/>
  <c r="N104" i="16" s="1"/>
  <c r="M103" i="16"/>
  <c r="M101" i="16" s="1"/>
  <c r="N102" i="16"/>
  <c r="J101" i="16"/>
  <c r="L98" i="16"/>
  <c r="N98" i="16" s="1"/>
  <c r="I98" i="16"/>
  <c r="K98" i="16" s="1"/>
  <c r="L92" i="16"/>
  <c r="N92" i="16" s="1"/>
  <c r="M91" i="16"/>
  <c r="M89" i="16" s="1"/>
  <c r="N90" i="16"/>
  <c r="J89" i="16"/>
  <c r="J84" i="16"/>
  <c r="I83" i="16"/>
  <c r="L77" i="16"/>
  <c r="N77" i="16" s="1"/>
  <c r="M76" i="16"/>
  <c r="N75" i="16"/>
  <c r="M74" i="16"/>
  <c r="J74" i="16"/>
  <c r="M73" i="16"/>
  <c r="L72" i="16"/>
  <c r="M71" i="16"/>
  <c r="N70" i="16"/>
  <c r="M68" i="16"/>
  <c r="J68" i="16"/>
  <c r="I62" i="16"/>
  <c r="K62" i="16" s="1"/>
  <c r="L56" i="16"/>
  <c r="N56" i="16" s="1"/>
  <c r="L55" i="16"/>
  <c r="N55" i="16" s="1"/>
  <c r="M54" i="16"/>
  <c r="M52" i="16" s="1"/>
  <c r="M6" i="16" s="1"/>
  <c r="N53" i="16"/>
  <c r="J52" i="16"/>
  <c r="I48" i="16"/>
  <c r="K48" i="16" s="1"/>
  <c r="I47" i="16"/>
  <c r="K47" i="16" s="1"/>
  <c r="I46" i="16"/>
  <c r="K46" i="16" s="1"/>
  <c r="I45" i="16"/>
  <c r="K45" i="16" s="1"/>
  <c r="I44" i="16"/>
  <c r="K44" i="16" s="1"/>
  <c r="I43" i="16"/>
  <c r="K43" i="16" s="1"/>
  <c r="L37" i="16"/>
  <c r="N37" i="16" s="1"/>
  <c r="L36" i="16"/>
  <c r="N36" i="16" s="1"/>
  <c r="M35" i="16"/>
  <c r="M32" i="16" s="1"/>
  <c r="L35" i="16"/>
  <c r="N35" i="16" s="1"/>
  <c r="N34" i="16"/>
  <c r="J33" i="16"/>
  <c r="I33" i="16"/>
  <c r="K33" i="16" s="1"/>
  <c r="J32" i="16"/>
  <c r="I28" i="16"/>
  <c r="K28" i="16" s="1"/>
  <c r="I27" i="16"/>
  <c r="K27" i="16" s="1"/>
  <c r="I26" i="16"/>
  <c r="K26" i="16" s="1"/>
  <c r="I25" i="16"/>
  <c r="K25" i="16" s="1"/>
  <c r="I24" i="16"/>
  <c r="K24" i="16" s="1"/>
  <c r="I23" i="16"/>
  <c r="I22" i="16"/>
  <c r="J21" i="16"/>
  <c r="J20" i="16"/>
  <c r="J9" i="16" s="1"/>
  <c r="L14" i="16"/>
  <c r="N14" i="16" s="1"/>
  <c r="L13" i="16"/>
  <c r="N13" i="16" s="1"/>
  <c r="M12" i="16"/>
  <c r="L12" i="16"/>
  <c r="N11" i="16"/>
  <c r="J10" i="16"/>
  <c r="M9" i="16"/>
  <c r="J528" i="15"/>
  <c r="I528" i="15"/>
  <c r="J527" i="15"/>
  <c r="I527" i="15"/>
  <c r="J526" i="15"/>
  <c r="I526" i="15"/>
  <c r="K526" i="15" s="1"/>
  <c r="J525" i="15"/>
  <c r="I525" i="15"/>
  <c r="K525" i="15" s="1"/>
  <c r="J524" i="15"/>
  <c r="I524" i="15"/>
  <c r="J523" i="15"/>
  <c r="I523" i="15"/>
  <c r="J522" i="15"/>
  <c r="I522" i="15"/>
  <c r="J521" i="15"/>
  <c r="I521" i="15"/>
  <c r="J517" i="15"/>
  <c r="I517" i="15"/>
  <c r="J514" i="15"/>
  <c r="J513" i="15" s="1"/>
  <c r="I514" i="15"/>
  <c r="I513" i="15"/>
  <c r="K519" i="15" s="1"/>
  <c r="J510" i="15"/>
  <c r="I510" i="15"/>
  <c r="J504" i="15"/>
  <c r="J490" i="15" s="1"/>
  <c r="I504" i="15"/>
  <c r="K509" i="15" s="1"/>
  <c r="M494" i="15"/>
  <c r="L494" i="15"/>
  <c r="N494" i="15" s="1"/>
  <c r="L493" i="15"/>
  <c r="M492" i="15"/>
  <c r="N491" i="15"/>
  <c r="M490" i="15"/>
  <c r="J489" i="15"/>
  <c r="I489" i="15"/>
  <c r="K489" i="15" s="1"/>
  <c r="J488" i="15"/>
  <c r="J473" i="15" s="1"/>
  <c r="I488" i="15"/>
  <c r="J487" i="15"/>
  <c r="I487" i="15"/>
  <c r="K487" i="15" s="1"/>
  <c r="J486" i="15"/>
  <c r="I486" i="15"/>
  <c r="J485" i="15"/>
  <c r="I485" i="15"/>
  <c r="K485" i="15" s="1"/>
  <c r="J484" i="15"/>
  <c r="I484" i="15"/>
  <c r="J483" i="15"/>
  <c r="I483" i="15"/>
  <c r="K483" i="15" s="1"/>
  <c r="J482" i="15"/>
  <c r="I482" i="15"/>
  <c r="M477" i="15"/>
  <c r="L477" i="15"/>
  <c r="L476" i="15"/>
  <c r="N476" i="15" s="1"/>
  <c r="N474" i="15"/>
  <c r="K472" i="15"/>
  <c r="K471" i="15"/>
  <c r="K470" i="15"/>
  <c r="K469" i="15"/>
  <c r="K468" i="15"/>
  <c r="J466" i="15"/>
  <c r="I466" i="15"/>
  <c r="I457" i="15" s="1"/>
  <c r="M461" i="15"/>
  <c r="L461" i="15"/>
  <c r="N461" i="15" s="1"/>
  <c r="L460" i="15"/>
  <c r="N460" i="15" s="1"/>
  <c r="M459" i="15"/>
  <c r="N458" i="15"/>
  <c r="M457" i="15"/>
  <c r="I456" i="15"/>
  <c r="K456" i="15" s="1"/>
  <c r="I455" i="15"/>
  <c r="K455" i="15" s="1"/>
  <c r="I454" i="15"/>
  <c r="K454" i="15" s="1"/>
  <c r="I453" i="15"/>
  <c r="M448" i="15"/>
  <c r="L448" i="15"/>
  <c r="N448" i="15" s="1"/>
  <c r="L447" i="15"/>
  <c r="M446" i="15"/>
  <c r="N445" i="15"/>
  <c r="M444" i="15"/>
  <c r="J444" i="15"/>
  <c r="I441" i="15"/>
  <c r="K441" i="15" s="1"/>
  <c r="I440" i="15"/>
  <c r="K440" i="15" s="1"/>
  <c r="M430" i="15"/>
  <c r="L430" i="15"/>
  <c r="N430" i="15" s="1"/>
  <c r="L429" i="15"/>
  <c r="M428" i="15"/>
  <c r="N427" i="15"/>
  <c r="M426" i="15"/>
  <c r="J426" i="15"/>
  <c r="K425" i="15"/>
  <c r="K424" i="15"/>
  <c r="K423" i="15"/>
  <c r="K422" i="15"/>
  <c r="K421" i="15"/>
  <c r="K420" i="15"/>
  <c r="J419" i="15"/>
  <c r="J418" i="15"/>
  <c r="K417" i="15"/>
  <c r="J417" i="15"/>
  <c r="I419" i="15" s="1"/>
  <c r="K419" i="15" s="1"/>
  <c r="K416" i="15"/>
  <c r="J416" i="15"/>
  <c r="I418" i="15" s="1"/>
  <c r="K418" i="15" s="1"/>
  <c r="K415" i="15"/>
  <c r="J415" i="15"/>
  <c r="K414" i="15"/>
  <c r="J414" i="15"/>
  <c r="K413" i="15"/>
  <c r="J413" i="15"/>
  <c r="K412" i="15"/>
  <c r="J412" i="15"/>
  <c r="I411" i="15"/>
  <c r="K411" i="15" s="1"/>
  <c r="I410" i="15"/>
  <c r="K410" i="15" s="1"/>
  <c r="I409" i="15"/>
  <c r="K409" i="15" s="1"/>
  <c r="K408" i="15"/>
  <c r="K407" i="15"/>
  <c r="K406" i="15"/>
  <c r="K405" i="15"/>
  <c r="K404" i="15"/>
  <c r="K403" i="15"/>
  <c r="K402" i="15"/>
  <c r="J402" i="15"/>
  <c r="J392" i="15" s="1"/>
  <c r="K401" i="15"/>
  <c r="J401" i="15"/>
  <c r="K400" i="15"/>
  <c r="K399" i="15"/>
  <c r="K398" i="15"/>
  <c r="K397" i="15"/>
  <c r="K396" i="15"/>
  <c r="K395" i="15"/>
  <c r="K394" i="15"/>
  <c r="J394" i="15"/>
  <c r="K393" i="15"/>
  <c r="J393" i="15"/>
  <c r="I392" i="15"/>
  <c r="J391" i="15"/>
  <c r="I391" i="15"/>
  <c r="I390" i="15"/>
  <c r="K389" i="15"/>
  <c r="K388" i="15"/>
  <c r="K387" i="15"/>
  <c r="K386" i="15"/>
  <c r="K385" i="15"/>
  <c r="K384" i="15"/>
  <c r="K383" i="15"/>
  <c r="J383" i="15"/>
  <c r="K382" i="15"/>
  <c r="J382" i="15"/>
  <c r="K381" i="15"/>
  <c r="K380" i="15"/>
  <c r="K379" i="15"/>
  <c r="K378" i="15"/>
  <c r="J377" i="15"/>
  <c r="J376" i="15"/>
  <c r="K375" i="15"/>
  <c r="K374" i="15"/>
  <c r="K373" i="15"/>
  <c r="K372" i="15"/>
  <c r="K371" i="15"/>
  <c r="K370" i="15"/>
  <c r="J369" i="15"/>
  <c r="I369" i="15"/>
  <c r="J368" i="15"/>
  <c r="K367" i="15"/>
  <c r="K366" i="15"/>
  <c r="K365" i="15"/>
  <c r="K364" i="15"/>
  <c r="K363" i="15"/>
  <c r="K362" i="15"/>
  <c r="J361" i="15"/>
  <c r="I361" i="15"/>
  <c r="I377" i="15" s="1"/>
  <c r="K377" i="15" s="1"/>
  <c r="J360" i="15"/>
  <c r="J359" i="15"/>
  <c r="J350" i="15" s="1"/>
  <c r="I359" i="15"/>
  <c r="M354" i="15"/>
  <c r="L354" i="15"/>
  <c r="N354" i="15" s="1"/>
  <c r="L353" i="15"/>
  <c r="M352" i="15"/>
  <c r="N351" i="15"/>
  <c r="M350" i="15"/>
  <c r="I347" i="15"/>
  <c r="K347" i="15" s="1"/>
  <c r="I346" i="15"/>
  <c r="K346" i="15" s="1"/>
  <c r="I345" i="15"/>
  <c r="J344" i="15"/>
  <c r="J330" i="15" s="1"/>
  <c r="M334" i="15"/>
  <c r="L334" i="15"/>
  <c r="N334" i="15" s="1"/>
  <c r="L333" i="15"/>
  <c r="M332" i="15"/>
  <c r="N331" i="15"/>
  <c r="M330" i="15"/>
  <c r="I327" i="15"/>
  <c r="K327" i="15" s="1"/>
  <c r="I326" i="15"/>
  <c r="K326" i="15" s="1"/>
  <c r="J325" i="15"/>
  <c r="I324" i="15"/>
  <c r="K324" i="15" s="1"/>
  <c r="I323" i="15"/>
  <c r="K323" i="15" s="1"/>
  <c r="I322" i="15"/>
  <c r="K322" i="15" s="1"/>
  <c r="J321" i="15"/>
  <c r="I321" i="15"/>
  <c r="K321" i="15" s="1"/>
  <c r="I320" i="15"/>
  <c r="K320" i="15" s="1"/>
  <c r="I319" i="15"/>
  <c r="K319" i="15" s="1"/>
  <c r="I318" i="15"/>
  <c r="K318" i="15" s="1"/>
  <c r="I317" i="15"/>
  <c r="K317" i="15" s="1"/>
  <c r="J316" i="15"/>
  <c r="I316" i="15"/>
  <c r="I315" i="15"/>
  <c r="K315" i="15" s="1"/>
  <c r="I314" i="15"/>
  <c r="K314" i="15" s="1"/>
  <c r="I313" i="15"/>
  <c r="J312" i="15"/>
  <c r="I312" i="15"/>
  <c r="M301" i="15"/>
  <c r="L301" i="15"/>
  <c r="N301" i="15" s="1"/>
  <c r="L300" i="15"/>
  <c r="N300" i="15" s="1"/>
  <c r="M299" i="15"/>
  <c r="M296" i="15" s="1"/>
  <c r="N298" i="15"/>
  <c r="J296" i="15"/>
  <c r="I293" i="15"/>
  <c r="K293" i="15" s="1"/>
  <c r="I292" i="15"/>
  <c r="K292" i="15" s="1"/>
  <c r="I291" i="15"/>
  <c r="M280" i="15"/>
  <c r="L280" i="15"/>
  <c r="N280" i="15" s="1"/>
  <c r="L279" i="15"/>
  <c r="N279" i="15" s="1"/>
  <c r="M278" i="15"/>
  <c r="M275" i="15" s="1"/>
  <c r="N277" i="15"/>
  <c r="J276" i="15"/>
  <c r="J275" i="15"/>
  <c r="I272" i="15"/>
  <c r="K272" i="15" s="1"/>
  <c r="I271" i="15"/>
  <c r="K271" i="15" s="1"/>
  <c r="J270" i="15"/>
  <c r="I268" i="15"/>
  <c r="K268" i="15" s="1"/>
  <c r="I266" i="15"/>
  <c r="K266" i="15" s="1"/>
  <c r="I264" i="15"/>
  <c r="J263" i="15"/>
  <c r="J259" i="15" s="1"/>
  <c r="I263" i="15"/>
  <c r="I267" i="15" s="1"/>
  <c r="K267" i="15" s="1"/>
  <c r="J262" i="15"/>
  <c r="I260" i="15"/>
  <c r="K260" i="15" s="1"/>
  <c r="M249" i="15"/>
  <c r="L249" i="15"/>
  <c r="N249" i="15" s="1"/>
  <c r="L248" i="15"/>
  <c r="N248" i="15" s="1"/>
  <c r="M247" i="15"/>
  <c r="M244" i="15" s="1"/>
  <c r="N246" i="15"/>
  <c r="J245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N232" i="15" s="1"/>
  <c r="L231" i="15"/>
  <c r="N231" i="15" s="1"/>
  <c r="M230" i="15"/>
  <c r="M228" i="15" s="1"/>
  <c r="N229" i="15"/>
  <c r="I224" i="15"/>
  <c r="K224" i="15" s="1"/>
  <c r="L218" i="15"/>
  <c r="N218" i="15" s="1"/>
  <c r="N217" i="15"/>
  <c r="M216" i="15"/>
  <c r="N215" i="15"/>
  <c r="M214" i="15"/>
  <c r="J214" i="15"/>
  <c r="I211" i="15"/>
  <c r="K211" i="15" s="1"/>
  <c r="I209" i="15"/>
  <c r="K209" i="15" s="1"/>
  <c r="L203" i="15"/>
  <c r="N203" i="15" s="1"/>
  <c r="N202" i="15"/>
  <c r="M201" i="15"/>
  <c r="N200" i="15"/>
  <c r="M199" i="15"/>
  <c r="J199" i="15"/>
  <c r="I195" i="15"/>
  <c r="K195" i="15" s="1"/>
  <c r="L189" i="15"/>
  <c r="N189" i="15" s="1"/>
  <c r="L188" i="15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M171" i="15"/>
  <c r="N170" i="15"/>
  <c r="M169" i="15"/>
  <c r="J169" i="15"/>
  <c r="K164" i="15"/>
  <c r="J158" i="15"/>
  <c r="I158" i="15"/>
  <c r="K158" i="15" s="1"/>
  <c r="I155" i="15"/>
  <c r="J149" i="15"/>
  <c r="L148" i="15"/>
  <c r="N148" i="15" s="1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I124" i="15"/>
  <c r="K124" i="15" s="1"/>
  <c r="L117" i="15"/>
  <c r="N117" i="15" s="1"/>
  <c r="M116" i="15"/>
  <c r="N115" i="15"/>
  <c r="M114" i="15"/>
  <c r="J114" i="15"/>
  <c r="L111" i="15"/>
  <c r="N111" i="15" s="1"/>
  <c r="I111" i="15"/>
  <c r="K111" i="15" s="1"/>
  <c r="L110" i="15"/>
  <c r="N110" i="15" s="1"/>
  <c r="I110" i="15"/>
  <c r="K110" i="15" s="1"/>
  <c r="L104" i="15"/>
  <c r="N104" i="15" s="1"/>
  <c r="M103" i="15"/>
  <c r="N102" i="15"/>
  <c r="M101" i="15"/>
  <c r="J101" i="15"/>
  <c r="L98" i="15"/>
  <c r="N98" i="15" s="1"/>
  <c r="I98" i="15"/>
  <c r="K98" i="15" s="1"/>
  <c r="L92" i="15"/>
  <c r="N92" i="15" s="1"/>
  <c r="M91" i="15"/>
  <c r="N90" i="15"/>
  <c r="M89" i="15"/>
  <c r="J89" i="15"/>
  <c r="J84" i="15"/>
  <c r="I83" i="15"/>
  <c r="L77" i="15"/>
  <c r="M76" i="15"/>
  <c r="N75" i="15"/>
  <c r="M74" i="15"/>
  <c r="J74" i="15"/>
  <c r="M73" i="15"/>
  <c r="L72" i="15"/>
  <c r="N72" i="15" s="1"/>
  <c r="M71" i="15"/>
  <c r="N70" i="15"/>
  <c r="M68" i="15"/>
  <c r="J68" i="15"/>
  <c r="I62" i="15"/>
  <c r="K62" i="15" s="1"/>
  <c r="L56" i="15"/>
  <c r="N56" i="15" s="1"/>
  <c r="L55" i="15"/>
  <c r="N55" i="15" s="1"/>
  <c r="M54" i="15"/>
  <c r="N53" i="15"/>
  <c r="M52" i="15"/>
  <c r="J52" i="15"/>
  <c r="I48" i="15"/>
  <c r="K48" i="15" s="1"/>
  <c r="I47" i="15"/>
  <c r="K47" i="15" s="1"/>
  <c r="I46" i="15"/>
  <c r="K46" i="15" s="1"/>
  <c r="I45" i="15"/>
  <c r="K45" i="15" s="1"/>
  <c r="I44" i="15"/>
  <c r="K44" i="15" s="1"/>
  <c r="I43" i="15"/>
  <c r="K43" i="15" s="1"/>
  <c r="L37" i="15"/>
  <c r="N37" i="15" s="1"/>
  <c r="L36" i="15"/>
  <c r="N36" i="15" s="1"/>
  <c r="M35" i="15"/>
  <c r="M32" i="15" s="1"/>
  <c r="L35" i="15"/>
  <c r="N35" i="15" s="1"/>
  <c r="N34" i="15"/>
  <c r="J33" i="15"/>
  <c r="I33" i="15"/>
  <c r="K33" i="15" s="1"/>
  <c r="J32" i="15"/>
  <c r="I28" i="15"/>
  <c r="K28" i="15" s="1"/>
  <c r="I27" i="15"/>
  <c r="K27" i="15" s="1"/>
  <c r="I26" i="15"/>
  <c r="K26" i="15" s="1"/>
  <c r="I25" i="15"/>
  <c r="K25" i="15" s="1"/>
  <c r="I24" i="15"/>
  <c r="K24" i="15" s="1"/>
  <c r="I23" i="15"/>
  <c r="K23" i="15" s="1"/>
  <c r="I22" i="15"/>
  <c r="J21" i="15"/>
  <c r="J20" i="15"/>
  <c r="J9" i="15" s="1"/>
  <c r="L14" i="15"/>
  <c r="N14" i="15" s="1"/>
  <c r="L13" i="15"/>
  <c r="N13" i="15" s="1"/>
  <c r="M12" i="15"/>
  <c r="M9" i="15" s="1"/>
  <c r="L12" i="15"/>
  <c r="N12" i="15" s="1"/>
  <c r="N11" i="15"/>
  <c r="J10" i="15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17" i="14"/>
  <c r="I517" i="14"/>
  <c r="J514" i="14"/>
  <c r="J513" i="14" s="1"/>
  <c r="I514" i="14"/>
  <c r="I513" i="14"/>
  <c r="J510" i="14"/>
  <c r="I510" i="14"/>
  <c r="J504" i="14"/>
  <c r="J490" i="14" s="1"/>
  <c r="I504" i="14"/>
  <c r="M494" i="14"/>
  <c r="L494" i="14"/>
  <c r="N494" i="14" s="1"/>
  <c r="L493" i="14"/>
  <c r="N493" i="14" s="1"/>
  <c r="M492" i="14"/>
  <c r="N491" i="14"/>
  <c r="M490" i="14"/>
  <c r="J489" i="14"/>
  <c r="I489" i="14"/>
  <c r="K489" i="14" s="1"/>
  <c r="J488" i="14"/>
  <c r="J473" i="14" s="1"/>
  <c r="I488" i="14"/>
  <c r="J487" i="14"/>
  <c r="I487" i="14"/>
  <c r="K487" i="14" s="1"/>
  <c r="J486" i="14"/>
  <c r="I486" i="14"/>
  <c r="J485" i="14"/>
  <c r="I485" i="14"/>
  <c r="K485" i="14" s="1"/>
  <c r="J484" i="14"/>
  <c r="I484" i="14"/>
  <c r="I473" i="14" s="1"/>
  <c r="J483" i="14"/>
  <c r="I483" i="14"/>
  <c r="K483" i="14" s="1"/>
  <c r="J482" i="14"/>
  <c r="I482" i="14"/>
  <c r="M477" i="14"/>
  <c r="M475" i="14" s="1"/>
  <c r="M473" i="14" s="1"/>
  <c r="L477" i="14"/>
  <c r="L476" i="14"/>
  <c r="N476" i="14" s="1"/>
  <c r="N474" i="14"/>
  <c r="K472" i="14"/>
  <c r="K471" i="14"/>
  <c r="K470" i="14"/>
  <c r="K469" i="14"/>
  <c r="K468" i="14"/>
  <c r="J466" i="14"/>
  <c r="I466" i="14"/>
  <c r="I457" i="14" s="1"/>
  <c r="M461" i="14"/>
  <c r="L461" i="14"/>
  <c r="N461" i="14" s="1"/>
  <c r="L460" i="14"/>
  <c r="N460" i="14" s="1"/>
  <c r="M459" i="14"/>
  <c r="N458" i="14"/>
  <c r="M457" i="14"/>
  <c r="I456" i="14"/>
  <c r="K456" i="14" s="1"/>
  <c r="I455" i="14"/>
  <c r="K455" i="14" s="1"/>
  <c r="I454" i="14"/>
  <c r="K454" i="14" s="1"/>
  <c r="I453" i="14"/>
  <c r="K453" i="14" s="1"/>
  <c r="M448" i="14"/>
  <c r="L448" i="14"/>
  <c r="N448" i="14" s="1"/>
  <c r="L447" i="14"/>
  <c r="N447" i="14" s="1"/>
  <c r="M446" i="14"/>
  <c r="N445" i="14"/>
  <c r="M444" i="14"/>
  <c r="J444" i="14"/>
  <c r="I441" i="14"/>
  <c r="K441" i="14" s="1"/>
  <c r="I440" i="14"/>
  <c r="K440" i="14" s="1"/>
  <c r="M430" i="14"/>
  <c r="L430" i="14"/>
  <c r="N430" i="14" s="1"/>
  <c r="L429" i="14"/>
  <c r="N429" i="14" s="1"/>
  <c r="M428" i="14"/>
  <c r="N427" i="14"/>
  <c r="M426" i="14"/>
  <c r="J426" i="14"/>
  <c r="K425" i="14"/>
  <c r="K424" i="14"/>
  <c r="K423" i="14"/>
  <c r="K422" i="14"/>
  <c r="K421" i="14"/>
  <c r="K420" i="14"/>
  <c r="J419" i="14"/>
  <c r="J418" i="14"/>
  <c r="K417" i="14"/>
  <c r="J417" i="14"/>
  <c r="I419" i="14" s="1"/>
  <c r="K419" i="14" s="1"/>
  <c r="K416" i="14"/>
  <c r="J416" i="14"/>
  <c r="I418" i="14" s="1"/>
  <c r="K418" i="14" s="1"/>
  <c r="K415" i="14"/>
  <c r="J415" i="14"/>
  <c r="K414" i="14"/>
  <c r="J414" i="14"/>
  <c r="K413" i="14"/>
  <c r="J413" i="14"/>
  <c r="K412" i="14"/>
  <c r="J412" i="14"/>
  <c r="I411" i="14"/>
  <c r="K411" i="14" s="1"/>
  <c r="I410" i="14"/>
  <c r="K410" i="14" s="1"/>
  <c r="I409" i="14"/>
  <c r="K409" i="14" s="1"/>
  <c r="K408" i="14"/>
  <c r="K407" i="14"/>
  <c r="K406" i="14"/>
  <c r="K405" i="14"/>
  <c r="K404" i="14"/>
  <c r="K403" i="14"/>
  <c r="K402" i="14"/>
  <c r="J402" i="14"/>
  <c r="J392" i="14" s="1"/>
  <c r="K401" i="14"/>
  <c r="J401" i="14"/>
  <c r="K400" i="14"/>
  <c r="K399" i="14"/>
  <c r="K398" i="14"/>
  <c r="K397" i="14"/>
  <c r="K396" i="14"/>
  <c r="K395" i="14"/>
  <c r="K394" i="14"/>
  <c r="J394" i="14"/>
  <c r="K393" i="14"/>
  <c r="J393" i="14"/>
  <c r="I392" i="14"/>
  <c r="J391" i="14"/>
  <c r="I391" i="14"/>
  <c r="I390" i="14"/>
  <c r="K389" i="14"/>
  <c r="K388" i="14"/>
  <c r="K387" i="14"/>
  <c r="K386" i="14"/>
  <c r="K385" i="14"/>
  <c r="K384" i="14"/>
  <c r="K383" i="14"/>
  <c r="J383" i="14"/>
  <c r="K382" i="14"/>
  <c r="J382" i="14"/>
  <c r="K381" i="14"/>
  <c r="K380" i="14"/>
  <c r="K379" i="14"/>
  <c r="K378" i="14"/>
  <c r="J377" i="14"/>
  <c r="J376" i="14"/>
  <c r="J359" i="14" s="1"/>
  <c r="J350" i="14" s="1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77" i="14" s="1"/>
  <c r="K377" i="14" s="1"/>
  <c r="J360" i="14"/>
  <c r="I359" i="14"/>
  <c r="M354" i="14"/>
  <c r="L354" i="14"/>
  <c r="N354" i="14" s="1"/>
  <c r="L353" i="14"/>
  <c r="M352" i="14"/>
  <c r="N351" i="14"/>
  <c r="M350" i="14"/>
  <c r="I347" i="14"/>
  <c r="K347" i="14" s="1"/>
  <c r="I346" i="14"/>
  <c r="K346" i="14" s="1"/>
  <c r="I345" i="14"/>
  <c r="J344" i="14"/>
  <c r="J330" i="14" s="1"/>
  <c r="M334" i="14"/>
  <c r="L334" i="14"/>
  <c r="N334" i="14" s="1"/>
  <c r="L333" i="14"/>
  <c r="M332" i="14"/>
  <c r="N331" i="14"/>
  <c r="M330" i="14"/>
  <c r="I327" i="14"/>
  <c r="K327" i="14" s="1"/>
  <c r="I326" i="14"/>
  <c r="K326" i="14" s="1"/>
  <c r="J325" i="14"/>
  <c r="I324" i="14"/>
  <c r="K324" i="14" s="1"/>
  <c r="I323" i="14"/>
  <c r="K323" i="14" s="1"/>
  <c r="I322" i="14"/>
  <c r="J321" i="14"/>
  <c r="I321" i="14"/>
  <c r="K321" i="14" s="1"/>
  <c r="I320" i="14"/>
  <c r="K320" i="14" s="1"/>
  <c r="I319" i="14"/>
  <c r="K319" i="14" s="1"/>
  <c r="I318" i="14"/>
  <c r="K318" i="14" s="1"/>
  <c r="I317" i="14"/>
  <c r="K317" i="14" s="1"/>
  <c r="J316" i="14"/>
  <c r="I316" i="14"/>
  <c r="K316" i="14" s="1"/>
  <c r="I315" i="14"/>
  <c r="K315" i="14" s="1"/>
  <c r="I314" i="14"/>
  <c r="K314" i="14" s="1"/>
  <c r="I313" i="14"/>
  <c r="K313" i="14" s="1"/>
  <c r="J312" i="14"/>
  <c r="I312" i="14"/>
  <c r="K312" i="14" s="1"/>
  <c r="J311" i="14"/>
  <c r="M301" i="14"/>
  <c r="L301" i="14"/>
  <c r="L300" i="14"/>
  <c r="N300" i="14" s="1"/>
  <c r="M299" i="14"/>
  <c r="N298" i="14"/>
  <c r="J297" i="14"/>
  <c r="M296" i="14"/>
  <c r="J296" i="14"/>
  <c r="I293" i="14"/>
  <c r="K293" i="14" s="1"/>
  <c r="I292" i="14"/>
  <c r="K292" i="14" s="1"/>
  <c r="I291" i="14"/>
  <c r="M280" i="14"/>
  <c r="L280" i="14"/>
  <c r="N280" i="14" s="1"/>
  <c r="L279" i="14"/>
  <c r="N279" i="14" s="1"/>
  <c r="M278" i="14"/>
  <c r="N277" i="14"/>
  <c r="J276" i="14"/>
  <c r="M275" i="14"/>
  <c r="J275" i="14"/>
  <c r="I272" i="14"/>
  <c r="K272" i="14" s="1"/>
  <c r="I271" i="14"/>
  <c r="J270" i="14"/>
  <c r="I268" i="14"/>
  <c r="K268" i="14" s="1"/>
  <c r="I266" i="14"/>
  <c r="K266" i="14" s="1"/>
  <c r="I264" i="14"/>
  <c r="J263" i="14"/>
  <c r="J259" i="14" s="1"/>
  <c r="I263" i="14"/>
  <c r="J262" i="14"/>
  <c r="I260" i="14"/>
  <c r="K260" i="14" s="1"/>
  <c r="M249" i="14"/>
  <c r="L249" i="14"/>
  <c r="N249" i="14" s="1"/>
  <c r="L248" i="14"/>
  <c r="N248" i="14" s="1"/>
  <c r="M247" i="14"/>
  <c r="N246" i="14"/>
  <c r="J245" i="14"/>
  <c r="M244" i="14"/>
  <c r="M242" i="14" s="1"/>
  <c r="J244" i="14"/>
  <c r="K241" i="14"/>
  <c r="J241" i="14"/>
  <c r="J240" i="14"/>
  <c r="J228" i="14" s="1"/>
  <c r="I240" i="14"/>
  <c r="K239" i="14"/>
  <c r="J239" i="14"/>
  <c r="J238" i="14"/>
  <c r="I238" i="14"/>
  <c r="K237" i="14"/>
  <c r="J237" i="14"/>
  <c r="J236" i="14"/>
  <c r="I236" i="14"/>
  <c r="I228" i="14" s="1"/>
  <c r="J235" i="14"/>
  <c r="I235" i="14"/>
  <c r="K234" i="14"/>
  <c r="J234" i="14"/>
  <c r="L232" i="14"/>
  <c r="N232" i="14" s="1"/>
  <c r="L231" i="14"/>
  <c r="N231" i="14" s="1"/>
  <c r="M230" i="14"/>
  <c r="N229" i="14"/>
  <c r="M228" i="14"/>
  <c r="I224" i="14"/>
  <c r="K224" i="14" s="1"/>
  <c r="L218" i="14"/>
  <c r="N217" i="14"/>
  <c r="M216" i="14"/>
  <c r="N215" i="14"/>
  <c r="M214" i="14"/>
  <c r="J214" i="14"/>
  <c r="I211" i="14"/>
  <c r="K211" i="14" s="1"/>
  <c r="I209" i="14"/>
  <c r="L203" i="14"/>
  <c r="N203" i="14" s="1"/>
  <c r="N202" i="14"/>
  <c r="M201" i="14"/>
  <c r="N200" i="14"/>
  <c r="M199" i="14"/>
  <c r="J199" i="14"/>
  <c r="I195" i="14"/>
  <c r="K195" i="14" s="1"/>
  <c r="L189" i="14"/>
  <c r="N189" i="14" s="1"/>
  <c r="L188" i="14"/>
  <c r="N188" i="14" s="1"/>
  <c r="M187" i="14"/>
  <c r="N186" i="14"/>
  <c r="M185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N172" i="14" s="1"/>
  <c r="M171" i="14"/>
  <c r="N170" i="14"/>
  <c r="M169" i="14"/>
  <c r="J169" i="14"/>
  <c r="K164" i="14"/>
  <c r="K158" i="14"/>
  <c r="J158" i="14"/>
  <c r="I158" i="14"/>
  <c r="I155" i="14"/>
  <c r="K155" i="14" s="1"/>
  <c r="J149" i="14"/>
  <c r="L148" i="14"/>
  <c r="N147" i="14"/>
  <c r="M146" i="14"/>
  <c r="N145" i="14"/>
  <c r="M144" i="14"/>
  <c r="J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N132" i="14" s="1"/>
  <c r="M131" i="14"/>
  <c r="N130" i="14"/>
  <c r="M129" i="14"/>
  <c r="J129" i="14"/>
  <c r="L126" i="14"/>
  <c r="N126" i="14" s="1"/>
  <c r="I126" i="14"/>
  <c r="L125" i="14"/>
  <c r="N125" i="14" s="1"/>
  <c r="I125" i="14"/>
  <c r="I114" i="14" s="1"/>
  <c r="K114" i="14" s="1"/>
  <c r="I124" i="14"/>
  <c r="K124" i="14" s="1"/>
  <c r="L117" i="14"/>
  <c r="N117" i="14" s="1"/>
  <c r="M116" i="14"/>
  <c r="N115" i="14"/>
  <c r="M114" i="14"/>
  <c r="J114" i="14"/>
  <c r="L111" i="14"/>
  <c r="N111" i="14" s="1"/>
  <c r="I111" i="14"/>
  <c r="K111" i="14" s="1"/>
  <c r="L110" i="14"/>
  <c r="N110" i="14" s="1"/>
  <c r="I110" i="14"/>
  <c r="K110" i="14" s="1"/>
  <c r="L104" i="14"/>
  <c r="N104" i="14" s="1"/>
  <c r="M103" i="14"/>
  <c r="N102" i="14"/>
  <c r="M101" i="14"/>
  <c r="J101" i="14"/>
  <c r="L98" i="14"/>
  <c r="N98" i="14" s="1"/>
  <c r="I98" i="14"/>
  <c r="K98" i="14" s="1"/>
  <c r="L92" i="14"/>
  <c r="N92" i="14" s="1"/>
  <c r="M91" i="14"/>
  <c r="N90" i="14"/>
  <c r="M89" i="14"/>
  <c r="J89" i="14"/>
  <c r="J84" i="14"/>
  <c r="I83" i="14"/>
  <c r="L77" i="14"/>
  <c r="N77" i="14" s="1"/>
  <c r="M76" i="14"/>
  <c r="N75" i="14"/>
  <c r="M74" i="14"/>
  <c r="J74" i="14"/>
  <c r="M73" i="14"/>
  <c r="L72" i="14"/>
  <c r="N72" i="14" s="1"/>
  <c r="M71" i="14"/>
  <c r="N70" i="14"/>
  <c r="M68" i="14"/>
  <c r="J68" i="14"/>
  <c r="I62" i="14"/>
  <c r="I63" i="14" s="1"/>
  <c r="K63" i="14" s="1"/>
  <c r="L56" i="14"/>
  <c r="N56" i="14" s="1"/>
  <c r="L55" i="14"/>
  <c r="N55" i="14" s="1"/>
  <c r="M54" i="14"/>
  <c r="N53" i="14"/>
  <c r="M52" i="14"/>
  <c r="J52" i="14"/>
  <c r="I48" i="14"/>
  <c r="K48" i="14" s="1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M32" i="14" s="1"/>
  <c r="L35" i="14"/>
  <c r="L32" i="14" s="1"/>
  <c r="N32" i="14" s="1"/>
  <c r="N34" i="14"/>
  <c r="J33" i="14"/>
  <c r="J32" i="14"/>
  <c r="I28" i="14"/>
  <c r="K28" i="14" s="1"/>
  <c r="I27" i="14"/>
  <c r="K27" i="14" s="1"/>
  <c r="I26" i="14"/>
  <c r="K26" i="14" s="1"/>
  <c r="I25" i="14"/>
  <c r="I24" i="14"/>
  <c r="K24" i="14" s="1"/>
  <c r="I23" i="14"/>
  <c r="K23" i="14" s="1"/>
  <c r="I22" i="14"/>
  <c r="K22" i="14" s="1"/>
  <c r="J21" i="14"/>
  <c r="J10" i="14" s="1"/>
  <c r="J20" i="14"/>
  <c r="J9" i="14" s="1"/>
  <c r="L14" i="14"/>
  <c r="N14" i="14" s="1"/>
  <c r="L13" i="14"/>
  <c r="N13" i="14" s="1"/>
  <c r="M12" i="14"/>
  <c r="L12" i="14"/>
  <c r="L9" i="14" s="1"/>
  <c r="N11" i="14"/>
  <c r="M9" i="14"/>
  <c r="M6" i="14" s="1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17" i="13"/>
  <c r="I517" i="13"/>
  <c r="J514" i="13"/>
  <c r="J513" i="13" s="1"/>
  <c r="I514" i="13"/>
  <c r="I513" i="13"/>
  <c r="K517" i="13" s="1"/>
  <c r="J510" i="13"/>
  <c r="I510" i="13"/>
  <c r="J504" i="13"/>
  <c r="I504" i="13"/>
  <c r="K509" i="13" s="1"/>
  <c r="M494" i="13"/>
  <c r="L494" i="13"/>
  <c r="N494" i="13" s="1"/>
  <c r="L493" i="13"/>
  <c r="N493" i="13" s="1"/>
  <c r="M492" i="13"/>
  <c r="N491" i="13"/>
  <c r="M490" i="13"/>
  <c r="J489" i="13"/>
  <c r="I489" i="13"/>
  <c r="K489" i="13" s="1"/>
  <c r="J488" i="13"/>
  <c r="J473" i="13" s="1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I473" i="13" s="1"/>
  <c r="K473" i="13" s="1"/>
  <c r="J483" i="13"/>
  <c r="I483" i="13"/>
  <c r="K483" i="13" s="1"/>
  <c r="J482" i="13"/>
  <c r="I482" i="13"/>
  <c r="K482" i="13" s="1"/>
  <c r="M477" i="13"/>
  <c r="M475" i="13" s="1"/>
  <c r="M473" i="13" s="1"/>
  <c r="L477" i="13"/>
  <c r="N477" i="13" s="1"/>
  <c r="L476" i="13"/>
  <c r="N474" i="13"/>
  <c r="K472" i="13"/>
  <c r="K471" i="13"/>
  <c r="K470" i="13"/>
  <c r="K469" i="13"/>
  <c r="K468" i="13"/>
  <c r="J466" i="13"/>
  <c r="J457" i="13" s="1"/>
  <c r="I466" i="13"/>
  <c r="K466" i="13" s="1"/>
  <c r="M461" i="13"/>
  <c r="L461" i="13"/>
  <c r="N461" i="13" s="1"/>
  <c r="L460" i="13"/>
  <c r="N460" i="13" s="1"/>
  <c r="M459" i="13"/>
  <c r="N458" i="13"/>
  <c r="M457" i="13"/>
  <c r="I456" i="13"/>
  <c r="K456" i="13" s="1"/>
  <c r="I455" i="13"/>
  <c r="K455" i="13" s="1"/>
  <c r="I454" i="13"/>
  <c r="K454" i="13" s="1"/>
  <c r="I453" i="13"/>
  <c r="K453" i="13" s="1"/>
  <c r="M448" i="13"/>
  <c r="L448" i="13"/>
  <c r="L447" i="13"/>
  <c r="N447" i="13" s="1"/>
  <c r="N445" i="13"/>
  <c r="J444" i="13"/>
  <c r="I441" i="13"/>
  <c r="K441" i="13" s="1"/>
  <c r="I440" i="13"/>
  <c r="K440" i="13" s="1"/>
  <c r="M430" i="13"/>
  <c r="L430" i="13"/>
  <c r="N430" i="13" s="1"/>
  <c r="L429" i="13"/>
  <c r="N429" i="13" s="1"/>
  <c r="M428" i="13"/>
  <c r="N427" i="13"/>
  <c r="M426" i="13"/>
  <c r="J426" i="13"/>
  <c r="K425" i="13"/>
  <c r="K424" i="13"/>
  <c r="K423" i="13"/>
  <c r="K422" i="13"/>
  <c r="K421" i="13"/>
  <c r="K420" i="13"/>
  <c r="J419" i="13"/>
  <c r="J418" i="13"/>
  <c r="K417" i="13"/>
  <c r="J417" i="13"/>
  <c r="I419" i="13" s="1"/>
  <c r="K419" i="13" s="1"/>
  <c r="K416" i="13"/>
  <c r="J416" i="13"/>
  <c r="I418" i="13" s="1"/>
  <c r="K418" i="13" s="1"/>
  <c r="K415" i="13"/>
  <c r="J415" i="13"/>
  <c r="K414" i="13"/>
  <c r="J414" i="13"/>
  <c r="K413" i="13"/>
  <c r="J413" i="13"/>
  <c r="K412" i="13"/>
  <c r="J412" i="13"/>
  <c r="I411" i="13"/>
  <c r="K411" i="13" s="1"/>
  <c r="I410" i="13"/>
  <c r="K410" i="13" s="1"/>
  <c r="I409" i="13"/>
  <c r="K409" i="13" s="1"/>
  <c r="K408" i="13"/>
  <c r="K407" i="13"/>
  <c r="K406" i="13"/>
  <c r="K405" i="13"/>
  <c r="K404" i="13"/>
  <c r="K403" i="13"/>
  <c r="K402" i="13"/>
  <c r="J402" i="13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J392" i="13"/>
  <c r="I392" i="13"/>
  <c r="K392" i="13" s="1"/>
  <c r="J391" i="13"/>
  <c r="J390" i="13" s="1"/>
  <c r="I391" i="13"/>
  <c r="K391" i="13" s="1"/>
  <c r="I390" i="13"/>
  <c r="K390" i="13" s="1"/>
  <c r="K389" i="13"/>
  <c r="K388" i="13"/>
  <c r="K387" i="13"/>
  <c r="K386" i="13"/>
  <c r="K385" i="13"/>
  <c r="K384" i="13"/>
  <c r="K383" i="13"/>
  <c r="J383" i="13"/>
  <c r="K382" i="13"/>
  <c r="J382" i="13"/>
  <c r="K381" i="13"/>
  <c r="K380" i="13"/>
  <c r="K379" i="13"/>
  <c r="K378" i="13"/>
  <c r="K377" i="13"/>
  <c r="J377" i="13"/>
  <c r="J376" i="13"/>
  <c r="J359" i="13" s="1"/>
  <c r="K375" i="13"/>
  <c r="K374" i="13"/>
  <c r="K373" i="13"/>
  <c r="K372" i="13"/>
  <c r="K371" i="13"/>
  <c r="K370" i="13"/>
  <c r="K369" i="13"/>
  <c r="J369" i="13"/>
  <c r="J368" i="13"/>
  <c r="K367" i="13"/>
  <c r="K366" i="13"/>
  <c r="K365" i="13"/>
  <c r="K364" i="13"/>
  <c r="K363" i="13"/>
  <c r="K362" i="13"/>
  <c r="J361" i="13"/>
  <c r="I361" i="13"/>
  <c r="K361" i="13" s="1"/>
  <c r="J360" i="13"/>
  <c r="I359" i="13"/>
  <c r="M354" i="13"/>
  <c r="M352" i="13" s="1"/>
  <c r="M350" i="13" s="1"/>
  <c r="L354" i="13"/>
  <c r="N354" i="13" s="1"/>
  <c r="L353" i="13"/>
  <c r="N353" i="13" s="1"/>
  <c r="N351" i="13"/>
  <c r="I347" i="13"/>
  <c r="K347" i="13" s="1"/>
  <c r="I346" i="13"/>
  <c r="K346" i="13" s="1"/>
  <c r="I345" i="13"/>
  <c r="K345" i="13" s="1"/>
  <c r="J344" i="13"/>
  <c r="M334" i="13"/>
  <c r="L334" i="13"/>
  <c r="N334" i="13" s="1"/>
  <c r="L333" i="13"/>
  <c r="N333" i="13" s="1"/>
  <c r="M332" i="13"/>
  <c r="N331" i="13"/>
  <c r="M330" i="13"/>
  <c r="J330" i="13"/>
  <c r="I327" i="13"/>
  <c r="K327" i="13" s="1"/>
  <c r="I326" i="13"/>
  <c r="K326" i="13" s="1"/>
  <c r="J325" i="13"/>
  <c r="I324" i="13"/>
  <c r="K324" i="13" s="1"/>
  <c r="I323" i="13"/>
  <c r="K323" i="13" s="1"/>
  <c r="I322" i="13"/>
  <c r="K322" i="13" s="1"/>
  <c r="J321" i="13"/>
  <c r="I321" i="13"/>
  <c r="K321" i="13" s="1"/>
  <c r="I320" i="13"/>
  <c r="K320" i="13" s="1"/>
  <c r="I319" i="13"/>
  <c r="K319" i="13" s="1"/>
  <c r="I318" i="13"/>
  <c r="K318" i="13" s="1"/>
  <c r="I317" i="13"/>
  <c r="J316" i="13"/>
  <c r="I316" i="13"/>
  <c r="K316" i="13" s="1"/>
  <c r="I315" i="13"/>
  <c r="K315" i="13" s="1"/>
  <c r="I314" i="13"/>
  <c r="K314" i="13" s="1"/>
  <c r="I313" i="13"/>
  <c r="K313" i="13" s="1"/>
  <c r="J312" i="13"/>
  <c r="I312" i="13"/>
  <c r="K312" i="13" s="1"/>
  <c r="J311" i="13"/>
  <c r="M301" i="13"/>
  <c r="L301" i="13"/>
  <c r="N301" i="13" s="1"/>
  <c r="L300" i="13"/>
  <c r="N300" i="13" s="1"/>
  <c r="M299" i="13"/>
  <c r="M296" i="13" s="1"/>
  <c r="N298" i="13"/>
  <c r="J297" i="13"/>
  <c r="J296" i="13"/>
  <c r="I293" i="13"/>
  <c r="K293" i="13" s="1"/>
  <c r="I292" i="13"/>
  <c r="K292" i="13" s="1"/>
  <c r="I291" i="13"/>
  <c r="K291" i="13" s="1"/>
  <c r="M280" i="13"/>
  <c r="L280" i="13"/>
  <c r="N280" i="13" s="1"/>
  <c r="L279" i="13"/>
  <c r="N279" i="13" s="1"/>
  <c r="M278" i="13"/>
  <c r="M275" i="13" s="1"/>
  <c r="N277" i="13"/>
  <c r="J276" i="13"/>
  <c r="J275" i="13"/>
  <c r="I272" i="13"/>
  <c r="K272" i="13" s="1"/>
  <c r="I271" i="13"/>
  <c r="J270" i="13"/>
  <c r="I268" i="13"/>
  <c r="K268" i="13" s="1"/>
  <c r="I266" i="13"/>
  <c r="K266" i="13" s="1"/>
  <c r="I264" i="13"/>
  <c r="J263" i="13"/>
  <c r="I263" i="13"/>
  <c r="J262" i="13"/>
  <c r="I260" i="13"/>
  <c r="K260" i="13" s="1"/>
  <c r="J259" i="13"/>
  <c r="M249" i="13"/>
  <c r="L249" i="13"/>
  <c r="N249" i="13" s="1"/>
  <c r="L248" i="13"/>
  <c r="N248" i="13" s="1"/>
  <c r="M247" i="13"/>
  <c r="M244" i="13" s="1"/>
  <c r="N246" i="13"/>
  <c r="J245" i="13"/>
  <c r="J244" i="13"/>
  <c r="K241" i="13"/>
  <c r="J241" i="13"/>
  <c r="J240" i="13"/>
  <c r="I240" i="13"/>
  <c r="K239" i="13"/>
  <c r="J239" i="13"/>
  <c r="J238" i="13"/>
  <c r="I238" i="13"/>
  <c r="K237" i="13"/>
  <c r="J237" i="13"/>
  <c r="J236" i="13"/>
  <c r="I236" i="13"/>
  <c r="I228" i="13" s="1"/>
  <c r="J235" i="13"/>
  <c r="I235" i="13"/>
  <c r="K234" i="13"/>
  <c r="J234" i="13"/>
  <c r="M232" i="13"/>
  <c r="M230" i="13" s="1"/>
  <c r="M228" i="13" s="1"/>
  <c r="L232" i="13"/>
  <c r="N232" i="13" s="1"/>
  <c r="M231" i="13"/>
  <c r="L231" i="13"/>
  <c r="N231" i="13" s="1"/>
  <c r="N229" i="13"/>
  <c r="I224" i="13"/>
  <c r="K224" i="13" s="1"/>
  <c r="L218" i="13"/>
  <c r="N218" i="13" s="1"/>
  <c r="N217" i="13"/>
  <c r="M216" i="13"/>
  <c r="N215" i="13"/>
  <c r="M214" i="13"/>
  <c r="J214" i="13"/>
  <c r="I211" i="13"/>
  <c r="K211" i="13" s="1"/>
  <c r="I209" i="13"/>
  <c r="L203" i="13"/>
  <c r="L201" i="13" s="1"/>
  <c r="N201" i="13" s="1"/>
  <c r="N202" i="13"/>
  <c r="M201" i="13"/>
  <c r="N200" i="13"/>
  <c r="M199" i="13"/>
  <c r="J199" i="13"/>
  <c r="I195" i="13"/>
  <c r="I185" i="13" s="1"/>
  <c r="K185" i="13" s="1"/>
  <c r="L189" i="13"/>
  <c r="N189" i="13" s="1"/>
  <c r="L188" i="13"/>
  <c r="N188" i="13" s="1"/>
  <c r="M187" i="13"/>
  <c r="N186" i="13"/>
  <c r="M185" i="13"/>
  <c r="J185" i="13"/>
  <c r="I182" i="13"/>
  <c r="K182" i="13" s="1"/>
  <c r="I181" i="13"/>
  <c r="K181" i="13" s="1"/>
  <c r="I180" i="13"/>
  <c r="K180" i="13" s="1"/>
  <c r="I179" i="13"/>
  <c r="K179" i="13" s="1"/>
  <c r="L173" i="13"/>
  <c r="N173" i="13" s="1"/>
  <c r="L172" i="13"/>
  <c r="N172" i="13" s="1"/>
  <c r="M171" i="13"/>
  <c r="N170" i="13"/>
  <c r="M169" i="13"/>
  <c r="J169" i="13"/>
  <c r="K164" i="13"/>
  <c r="J158" i="13"/>
  <c r="I158" i="13"/>
  <c r="K158" i="13" s="1"/>
  <c r="I155" i="13"/>
  <c r="K155" i="13" s="1"/>
  <c r="J149" i="13"/>
  <c r="J144" i="13" s="1"/>
  <c r="L148" i="13"/>
  <c r="N148" i="13" s="1"/>
  <c r="N147" i="13"/>
  <c r="M146" i="13"/>
  <c r="N145" i="13"/>
  <c r="M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K138" i="13" s="1"/>
  <c r="L132" i="13"/>
  <c r="N132" i="13" s="1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N102" i="13"/>
  <c r="M101" i="13"/>
  <c r="J101" i="13"/>
  <c r="L98" i="13"/>
  <c r="N98" i="13" s="1"/>
  <c r="I98" i="13"/>
  <c r="L92" i="13"/>
  <c r="N92" i="13" s="1"/>
  <c r="M91" i="13"/>
  <c r="N90" i="13"/>
  <c r="M89" i="13"/>
  <c r="J89" i="13"/>
  <c r="J84" i="13"/>
  <c r="I83" i="13"/>
  <c r="I74" i="13" s="1"/>
  <c r="L77" i="13"/>
  <c r="L76" i="13" s="1"/>
  <c r="N76" i="13" s="1"/>
  <c r="M76" i="13"/>
  <c r="N75" i="13"/>
  <c r="M74" i="13"/>
  <c r="J74" i="13"/>
  <c r="M73" i="13"/>
  <c r="M72" i="13"/>
  <c r="M71" i="13" s="1"/>
  <c r="M68" i="13" s="1"/>
  <c r="L72" i="13"/>
  <c r="N72" i="13" s="1"/>
  <c r="N70" i="13"/>
  <c r="J68" i="13"/>
  <c r="I62" i="13"/>
  <c r="L56" i="13"/>
  <c r="N56" i="13" s="1"/>
  <c r="L55" i="13"/>
  <c r="M54" i="13"/>
  <c r="N53" i="13"/>
  <c r="M52" i="13"/>
  <c r="J52" i="13"/>
  <c r="I48" i="13"/>
  <c r="I47" i="13"/>
  <c r="K47" i="13" s="1"/>
  <c r="I46" i="13"/>
  <c r="K46" i="13" s="1"/>
  <c r="I45" i="13"/>
  <c r="K45" i="13" s="1"/>
  <c r="I44" i="13"/>
  <c r="I43" i="13"/>
  <c r="K43" i="13" s="1"/>
  <c r="L37" i="13"/>
  <c r="N37" i="13" s="1"/>
  <c r="L36" i="13"/>
  <c r="N36" i="13" s="1"/>
  <c r="M35" i="13"/>
  <c r="L35" i="13"/>
  <c r="N35" i="13" s="1"/>
  <c r="N34" i="13"/>
  <c r="J33" i="13"/>
  <c r="M32" i="13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I22" i="13"/>
  <c r="J21" i="13"/>
  <c r="J20" i="13"/>
  <c r="L14" i="13"/>
  <c r="N14" i="13" s="1"/>
  <c r="L13" i="13"/>
  <c r="N13" i="13" s="1"/>
  <c r="M12" i="13"/>
  <c r="M9" i="13" s="1"/>
  <c r="M6" i="13" s="1"/>
  <c r="L12" i="13"/>
  <c r="N11" i="13"/>
  <c r="J10" i="13"/>
  <c r="J9" i="13"/>
  <c r="J528" i="12"/>
  <c r="I528" i="12"/>
  <c r="J527" i="12"/>
  <c r="I527" i="12"/>
  <c r="J526" i="12"/>
  <c r="I526" i="12"/>
  <c r="K526" i="12" s="1"/>
  <c r="J525" i="12"/>
  <c r="I525" i="12"/>
  <c r="K525" i="12" s="1"/>
  <c r="J524" i="12"/>
  <c r="I524" i="12"/>
  <c r="J523" i="12"/>
  <c r="I523" i="12"/>
  <c r="J522" i="12"/>
  <c r="I522" i="12"/>
  <c r="J521" i="12"/>
  <c r="I521" i="12"/>
  <c r="J517" i="12"/>
  <c r="I517" i="12"/>
  <c r="J514" i="12"/>
  <c r="I514" i="12"/>
  <c r="J513" i="12"/>
  <c r="I513" i="12"/>
  <c r="K515" i="12" s="1"/>
  <c r="J510" i="12"/>
  <c r="I510" i="12"/>
  <c r="J504" i="12"/>
  <c r="I504" i="12"/>
  <c r="K510" i="12" s="1"/>
  <c r="M494" i="12"/>
  <c r="M492" i="12" s="1"/>
  <c r="M490" i="12" s="1"/>
  <c r="L494" i="12"/>
  <c r="L493" i="12"/>
  <c r="N491" i="12"/>
  <c r="J490" i="12"/>
  <c r="J489" i="12"/>
  <c r="I489" i="12"/>
  <c r="K489" i="12" s="1"/>
  <c r="J488" i="12"/>
  <c r="J473" i="12" s="1"/>
  <c r="I488" i="12"/>
  <c r="J487" i="12"/>
  <c r="I487" i="12"/>
  <c r="K487" i="12" s="1"/>
  <c r="J486" i="12"/>
  <c r="I486" i="12"/>
  <c r="J485" i="12"/>
  <c r="I485" i="12"/>
  <c r="K485" i="12" s="1"/>
  <c r="J484" i="12"/>
  <c r="I484" i="12"/>
  <c r="I473" i="12" s="1"/>
  <c r="J483" i="12"/>
  <c r="I483" i="12"/>
  <c r="K483" i="12" s="1"/>
  <c r="J482" i="12"/>
  <c r="I482" i="12"/>
  <c r="M477" i="12"/>
  <c r="L477" i="12"/>
  <c r="N477" i="12" s="1"/>
  <c r="L476" i="12"/>
  <c r="N476" i="12" s="1"/>
  <c r="M475" i="12"/>
  <c r="N474" i="12"/>
  <c r="M473" i="12"/>
  <c r="K472" i="12"/>
  <c r="K471" i="12"/>
  <c r="K470" i="12"/>
  <c r="K469" i="12"/>
  <c r="K468" i="12"/>
  <c r="J466" i="12"/>
  <c r="I466" i="12"/>
  <c r="I457" i="12" s="1"/>
  <c r="K457" i="12" s="1"/>
  <c r="M461" i="12"/>
  <c r="M459" i="12" s="1"/>
  <c r="L461" i="12"/>
  <c r="N461" i="12" s="1"/>
  <c r="L460" i="12"/>
  <c r="N460" i="12" s="1"/>
  <c r="N458" i="12"/>
  <c r="J457" i="12"/>
  <c r="I456" i="12"/>
  <c r="K456" i="12" s="1"/>
  <c r="I455" i="12"/>
  <c r="K455" i="12" s="1"/>
  <c r="I454" i="12"/>
  <c r="K454" i="12" s="1"/>
  <c r="I453" i="12"/>
  <c r="K453" i="12" s="1"/>
  <c r="M448" i="12"/>
  <c r="L448" i="12"/>
  <c r="N448" i="12" s="1"/>
  <c r="L447" i="12"/>
  <c r="N447" i="12" s="1"/>
  <c r="M446" i="12"/>
  <c r="N445" i="12"/>
  <c r="M444" i="12"/>
  <c r="J444" i="12"/>
  <c r="I441" i="12"/>
  <c r="K441" i="12" s="1"/>
  <c r="I440" i="12"/>
  <c r="K440" i="12" s="1"/>
  <c r="M430" i="12"/>
  <c r="M428" i="12" s="1"/>
  <c r="M426" i="12" s="1"/>
  <c r="L430" i="12"/>
  <c r="L429" i="12"/>
  <c r="N427" i="12"/>
  <c r="J426" i="12"/>
  <c r="K425" i="12"/>
  <c r="K424" i="12"/>
  <c r="K423" i="12"/>
  <c r="K422" i="12"/>
  <c r="K421" i="12"/>
  <c r="K420" i="12"/>
  <c r="J419" i="12"/>
  <c r="J418" i="12"/>
  <c r="K417" i="12"/>
  <c r="J417" i="12"/>
  <c r="I419" i="12" s="1"/>
  <c r="K419" i="12" s="1"/>
  <c r="K416" i="12"/>
  <c r="J416" i="12"/>
  <c r="I418" i="12" s="1"/>
  <c r="K418" i="12" s="1"/>
  <c r="K415" i="12"/>
  <c r="J415" i="12"/>
  <c r="K414" i="12"/>
  <c r="J414" i="12"/>
  <c r="K413" i="12"/>
  <c r="J413" i="12"/>
  <c r="K412" i="12"/>
  <c r="J412" i="12"/>
  <c r="I411" i="12"/>
  <c r="K411" i="12" s="1"/>
  <c r="I410" i="12"/>
  <c r="K410" i="12" s="1"/>
  <c r="I409" i="12"/>
  <c r="K409" i="12" s="1"/>
  <c r="K408" i="12"/>
  <c r="K407" i="12"/>
  <c r="K406" i="12"/>
  <c r="K405" i="12"/>
  <c r="K404" i="12"/>
  <c r="K403" i="12"/>
  <c r="K402" i="12"/>
  <c r="J402" i="12"/>
  <c r="J392" i="12" s="1"/>
  <c r="K401" i="12"/>
  <c r="J401" i="12"/>
  <c r="K400" i="12"/>
  <c r="K399" i="12"/>
  <c r="K398" i="12"/>
  <c r="K397" i="12"/>
  <c r="K396" i="12"/>
  <c r="K395" i="12"/>
  <c r="K394" i="12"/>
  <c r="J394" i="12"/>
  <c r="K393" i="12"/>
  <c r="J393" i="12"/>
  <c r="J391" i="12" s="1"/>
  <c r="I392" i="12"/>
  <c r="K392" i="12" s="1"/>
  <c r="I391" i="12"/>
  <c r="I390" i="12"/>
  <c r="K389" i="12"/>
  <c r="K388" i="12"/>
  <c r="K387" i="12"/>
  <c r="K386" i="12"/>
  <c r="K385" i="12"/>
  <c r="K384" i="12"/>
  <c r="K383" i="12"/>
  <c r="J383" i="12"/>
  <c r="K382" i="12"/>
  <c r="J382" i="12"/>
  <c r="K381" i="12"/>
  <c r="K380" i="12"/>
  <c r="K379" i="12"/>
  <c r="K378" i="12"/>
  <c r="J377" i="12"/>
  <c r="J376" i="12"/>
  <c r="J359" i="12" s="1"/>
  <c r="J350" i="12" s="1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I359" i="12"/>
  <c r="K359" i="12" s="1"/>
  <c r="M354" i="12"/>
  <c r="L354" i="12"/>
  <c r="N354" i="12" s="1"/>
  <c r="L353" i="12"/>
  <c r="N353" i="12" s="1"/>
  <c r="M352" i="12"/>
  <c r="N351" i="12"/>
  <c r="M350" i="12"/>
  <c r="I347" i="12"/>
  <c r="K347" i="12" s="1"/>
  <c r="I346" i="12"/>
  <c r="K346" i="12" s="1"/>
  <c r="I345" i="12"/>
  <c r="J344" i="12"/>
  <c r="M334" i="12"/>
  <c r="L334" i="12"/>
  <c r="N334" i="12" s="1"/>
  <c r="L333" i="12"/>
  <c r="N333" i="12" s="1"/>
  <c r="M332" i="12"/>
  <c r="N331" i="12"/>
  <c r="M330" i="12"/>
  <c r="J330" i="12"/>
  <c r="I327" i="12"/>
  <c r="K327" i="12" s="1"/>
  <c r="I326" i="12"/>
  <c r="K326" i="12" s="1"/>
  <c r="J325" i="12"/>
  <c r="I324" i="12"/>
  <c r="K324" i="12" s="1"/>
  <c r="I323" i="12"/>
  <c r="K323" i="12" s="1"/>
  <c r="I322" i="12"/>
  <c r="K322" i="12" s="1"/>
  <c r="J321" i="12"/>
  <c r="I321" i="12"/>
  <c r="K321" i="12" s="1"/>
  <c r="I320" i="12"/>
  <c r="K320" i="12" s="1"/>
  <c r="I319" i="12"/>
  <c r="K319" i="12" s="1"/>
  <c r="I318" i="12"/>
  <c r="K318" i="12" s="1"/>
  <c r="I317" i="12"/>
  <c r="K317" i="12" s="1"/>
  <c r="J316" i="12"/>
  <c r="I316" i="12"/>
  <c r="K316" i="12" s="1"/>
  <c r="I315" i="12"/>
  <c r="K315" i="12" s="1"/>
  <c r="I314" i="12"/>
  <c r="K314" i="12" s="1"/>
  <c r="I313" i="12"/>
  <c r="J312" i="12"/>
  <c r="I312" i="12"/>
  <c r="J311" i="12"/>
  <c r="M301" i="12"/>
  <c r="L301" i="12"/>
  <c r="L300" i="12"/>
  <c r="N300" i="12" s="1"/>
  <c r="N298" i="12"/>
  <c r="J297" i="12"/>
  <c r="J296" i="12"/>
  <c r="I293" i="12"/>
  <c r="K293" i="12" s="1"/>
  <c r="I292" i="12"/>
  <c r="I291" i="12"/>
  <c r="M280" i="12"/>
  <c r="L280" i="12"/>
  <c r="L279" i="12"/>
  <c r="N279" i="12" s="1"/>
  <c r="N277" i="12"/>
  <c r="J276" i="12"/>
  <c r="J275" i="12"/>
  <c r="I272" i="12"/>
  <c r="K272" i="12" s="1"/>
  <c r="I271" i="12"/>
  <c r="K271" i="12" s="1"/>
  <c r="J270" i="12"/>
  <c r="I268" i="12"/>
  <c r="K268" i="12" s="1"/>
  <c r="I266" i="12"/>
  <c r="I264" i="12"/>
  <c r="K264" i="12" s="1"/>
  <c r="J263" i="12"/>
  <c r="J259" i="12" s="1"/>
  <c r="I263" i="12"/>
  <c r="K263" i="12" s="1"/>
  <c r="J262" i="12"/>
  <c r="I260" i="12"/>
  <c r="K260" i="12" s="1"/>
  <c r="M249" i="12"/>
  <c r="M247" i="12" s="1"/>
  <c r="M244" i="12" s="1"/>
  <c r="L249" i="12"/>
  <c r="N249" i="12" s="1"/>
  <c r="L248" i="12"/>
  <c r="N248" i="12" s="1"/>
  <c r="N246" i="12"/>
  <c r="J245" i="12"/>
  <c r="J244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N229" i="12"/>
  <c r="M228" i="12"/>
  <c r="I224" i="12"/>
  <c r="K224" i="12" s="1"/>
  <c r="L218" i="12"/>
  <c r="N217" i="12"/>
  <c r="M216" i="12"/>
  <c r="N215" i="12"/>
  <c r="M214" i="12"/>
  <c r="J214" i="12"/>
  <c r="I211" i="12"/>
  <c r="K211" i="12" s="1"/>
  <c r="I209" i="12"/>
  <c r="K209" i="12" s="1"/>
  <c r="L203" i="12"/>
  <c r="N203" i="12" s="1"/>
  <c r="N202" i="12"/>
  <c r="M201" i="12"/>
  <c r="N200" i="12"/>
  <c r="M199" i="12"/>
  <c r="J199" i="12"/>
  <c r="I195" i="12"/>
  <c r="L189" i="12"/>
  <c r="N189" i="12" s="1"/>
  <c r="L188" i="12"/>
  <c r="N188" i="12" s="1"/>
  <c r="M187" i="12"/>
  <c r="N186" i="12"/>
  <c r="M185" i="12"/>
  <c r="J185" i="12"/>
  <c r="I182" i="12"/>
  <c r="K182" i="12" s="1"/>
  <c r="I181" i="12"/>
  <c r="K181" i="12" s="1"/>
  <c r="I180" i="12"/>
  <c r="K180" i="12" s="1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J158" i="12"/>
  <c r="I158" i="12"/>
  <c r="K158" i="12" s="1"/>
  <c r="I155" i="12"/>
  <c r="K155" i="12" s="1"/>
  <c r="J149" i="12"/>
  <c r="L148" i="12"/>
  <c r="N148" i="12" s="1"/>
  <c r="N147" i="12"/>
  <c r="M146" i="12"/>
  <c r="N145" i="12"/>
  <c r="M144" i="12"/>
  <c r="J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K138" i="12" s="1"/>
  <c r="L132" i="12"/>
  <c r="N132" i="12" s="1"/>
  <c r="M131" i="12"/>
  <c r="N130" i="12"/>
  <c r="M129" i="12"/>
  <c r="J129" i="12"/>
  <c r="L126" i="12"/>
  <c r="N126" i="12" s="1"/>
  <c r="I126" i="12"/>
  <c r="K126" i="12" s="1"/>
  <c r="L125" i="12"/>
  <c r="N125" i="12" s="1"/>
  <c r="I125" i="12"/>
  <c r="K125" i="12" s="1"/>
  <c r="I124" i="12"/>
  <c r="K124" i="12" s="1"/>
  <c r="L117" i="12"/>
  <c r="L116" i="12" s="1"/>
  <c r="M116" i="12"/>
  <c r="N115" i="12"/>
  <c r="M114" i="12"/>
  <c r="J114" i="12"/>
  <c r="L111" i="12"/>
  <c r="N111" i="12" s="1"/>
  <c r="I111" i="12"/>
  <c r="K111" i="12" s="1"/>
  <c r="L110" i="12"/>
  <c r="N110" i="12" s="1"/>
  <c r="I110" i="12"/>
  <c r="K110" i="12" s="1"/>
  <c r="L104" i="12"/>
  <c r="M103" i="12"/>
  <c r="N102" i="12"/>
  <c r="M101" i="12"/>
  <c r="J101" i="12"/>
  <c r="L98" i="12"/>
  <c r="N98" i="12" s="1"/>
  <c r="I98" i="12"/>
  <c r="K98" i="12" s="1"/>
  <c r="L92" i="12"/>
  <c r="M91" i="12"/>
  <c r="N90" i="12"/>
  <c r="M89" i="12"/>
  <c r="J89" i="12"/>
  <c r="J84" i="12"/>
  <c r="I83" i="12"/>
  <c r="I74" i="12" s="1"/>
  <c r="L77" i="12"/>
  <c r="N77" i="12" s="1"/>
  <c r="M76" i="12"/>
  <c r="N75" i="12"/>
  <c r="M74" i="12"/>
  <c r="J74" i="12"/>
  <c r="M73" i="12"/>
  <c r="L72" i="12"/>
  <c r="N72" i="12" s="1"/>
  <c r="M71" i="12"/>
  <c r="N70" i="12"/>
  <c r="M68" i="12"/>
  <c r="J68" i="12"/>
  <c r="I62" i="12"/>
  <c r="L56" i="12"/>
  <c r="N56" i="12" s="1"/>
  <c r="L55" i="12"/>
  <c r="N55" i="12" s="1"/>
  <c r="M54" i="12"/>
  <c r="N53" i="12"/>
  <c r="M52" i="12"/>
  <c r="J52" i="12"/>
  <c r="I48" i="12"/>
  <c r="I33" i="12" s="1"/>
  <c r="K33" i="12" s="1"/>
  <c r="I47" i="12"/>
  <c r="K47" i="12" s="1"/>
  <c r="I46" i="12"/>
  <c r="K46" i="12" s="1"/>
  <c r="I45" i="12"/>
  <c r="K45" i="12" s="1"/>
  <c r="I44" i="12"/>
  <c r="K44" i="12" s="1"/>
  <c r="I43" i="12"/>
  <c r="K43" i="12" s="1"/>
  <c r="L37" i="12"/>
  <c r="N37" i="12" s="1"/>
  <c r="L36" i="12"/>
  <c r="N36" i="12" s="1"/>
  <c r="M35" i="12"/>
  <c r="M32" i="12" s="1"/>
  <c r="M6" i="12" s="1"/>
  <c r="L35" i="12"/>
  <c r="N35" i="12" s="1"/>
  <c r="N34" i="12"/>
  <c r="J33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I22" i="12"/>
  <c r="K22" i="12" s="1"/>
  <c r="J21" i="12"/>
  <c r="J10" i="12" s="1"/>
  <c r="J20" i="12"/>
  <c r="J9" i="12" s="1"/>
  <c r="L14" i="12"/>
  <c r="N14" i="12" s="1"/>
  <c r="L13" i="12"/>
  <c r="N13" i="12" s="1"/>
  <c r="M12" i="12"/>
  <c r="L12" i="12"/>
  <c r="L9" i="12" s="1"/>
  <c r="N11" i="12"/>
  <c r="M9" i="12"/>
  <c r="J528" i="11"/>
  <c r="I528" i="11"/>
  <c r="J527" i="11"/>
  <c r="I527" i="11"/>
  <c r="J526" i="11"/>
  <c r="I526" i="11"/>
  <c r="K526" i="11" s="1"/>
  <c r="J525" i="11"/>
  <c r="I525" i="11"/>
  <c r="K525" i="11" s="1"/>
  <c r="J524" i="11"/>
  <c r="I524" i="11"/>
  <c r="J523" i="11"/>
  <c r="I523" i="11"/>
  <c r="J522" i="11"/>
  <c r="I522" i="11"/>
  <c r="J521" i="11"/>
  <c r="I521" i="11"/>
  <c r="J517" i="11"/>
  <c r="I517" i="11"/>
  <c r="J514" i="11"/>
  <c r="J513" i="11" s="1"/>
  <c r="I514" i="11"/>
  <c r="I513" i="11"/>
  <c r="J510" i="11"/>
  <c r="I510" i="11"/>
  <c r="J504" i="11"/>
  <c r="I504" i="11"/>
  <c r="K512" i="11" s="1"/>
  <c r="M494" i="11"/>
  <c r="L494" i="11"/>
  <c r="N494" i="11" s="1"/>
  <c r="L493" i="11"/>
  <c r="N493" i="11" s="1"/>
  <c r="M492" i="11"/>
  <c r="N491" i="11"/>
  <c r="M490" i="11"/>
  <c r="J489" i="11"/>
  <c r="I489" i="11"/>
  <c r="K489" i="11" s="1"/>
  <c r="J488" i="11"/>
  <c r="J473" i="11" s="1"/>
  <c r="I488" i="11"/>
  <c r="J487" i="11"/>
  <c r="I487" i="11"/>
  <c r="K487" i="11" s="1"/>
  <c r="J486" i="11"/>
  <c r="I486" i="11"/>
  <c r="J485" i="11"/>
  <c r="I485" i="11"/>
  <c r="K485" i="11" s="1"/>
  <c r="J484" i="11"/>
  <c r="I484" i="11"/>
  <c r="I473" i="11" s="1"/>
  <c r="J483" i="11"/>
  <c r="I483" i="11"/>
  <c r="K483" i="11" s="1"/>
  <c r="J482" i="11"/>
  <c r="I482" i="11"/>
  <c r="M477" i="11"/>
  <c r="M475" i="11" s="1"/>
  <c r="L477" i="11"/>
  <c r="N477" i="11" s="1"/>
  <c r="L476" i="11"/>
  <c r="N476" i="11" s="1"/>
  <c r="N474" i="11"/>
  <c r="K472" i="11"/>
  <c r="K471" i="11"/>
  <c r="K470" i="11"/>
  <c r="K469" i="11"/>
  <c r="K468" i="11"/>
  <c r="J466" i="11"/>
  <c r="J457" i="11" s="1"/>
  <c r="I466" i="11"/>
  <c r="M461" i="11"/>
  <c r="L461" i="11"/>
  <c r="N461" i="11" s="1"/>
  <c r="L460" i="11"/>
  <c r="N460" i="11" s="1"/>
  <c r="M459" i="11"/>
  <c r="N458" i="11"/>
  <c r="M457" i="11"/>
  <c r="I456" i="11"/>
  <c r="K456" i="11" s="1"/>
  <c r="I455" i="11"/>
  <c r="K455" i="11" s="1"/>
  <c r="I454" i="11"/>
  <c r="K454" i="11" s="1"/>
  <c r="I453" i="11"/>
  <c r="K453" i="11" s="1"/>
  <c r="M448" i="11"/>
  <c r="M446" i="11" s="1"/>
  <c r="M444" i="11" s="1"/>
  <c r="L448" i="11"/>
  <c r="N448" i="11" s="1"/>
  <c r="L447" i="11"/>
  <c r="N445" i="11"/>
  <c r="J444" i="11"/>
  <c r="I441" i="11"/>
  <c r="K441" i="11" s="1"/>
  <c r="I440" i="11"/>
  <c r="K440" i="11" s="1"/>
  <c r="M430" i="11"/>
  <c r="L430" i="11"/>
  <c r="N430" i="11" s="1"/>
  <c r="L429" i="11"/>
  <c r="N429" i="11" s="1"/>
  <c r="M428" i="11"/>
  <c r="N427" i="11"/>
  <c r="M426" i="11"/>
  <c r="J426" i="11"/>
  <c r="J419" i="11"/>
  <c r="J418" i="11"/>
  <c r="J417" i="11"/>
  <c r="I419" i="11" s="1"/>
  <c r="J416" i="11"/>
  <c r="I418" i="11" s="1"/>
  <c r="J415" i="11"/>
  <c r="J414" i="11"/>
  <c r="J413" i="11"/>
  <c r="J412" i="11"/>
  <c r="I411" i="11"/>
  <c r="I410" i="11"/>
  <c r="I409" i="11"/>
  <c r="J402" i="11"/>
  <c r="J401" i="11"/>
  <c r="J394" i="11"/>
  <c r="J392" i="11" s="1"/>
  <c r="J393" i="11"/>
  <c r="J391" i="11" s="1"/>
  <c r="J390" i="11" s="1"/>
  <c r="I392" i="11"/>
  <c r="I391" i="11"/>
  <c r="I390" i="11"/>
  <c r="J383" i="11"/>
  <c r="J377" i="11" s="1"/>
  <c r="J382" i="11"/>
  <c r="J376" i="11" s="1"/>
  <c r="J359" i="11" s="1"/>
  <c r="J369" i="11"/>
  <c r="J368" i="11"/>
  <c r="J361" i="11"/>
  <c r="I361" i="11"/>
  <c r="I377" i="11" s="1"/>
  <c r="J360" i="11"/>
  <c r="I359" i="11"/>
  <c r="I360" i="11" s="1"/>
  <c r="K360" i="11" s="1"/>
  <c r="M354" i="11"/>
  <c r="M352" i="11" s="1"/>
  <c r="L354" i="11"/>
  <c r="N354" i="11" s="1"/>
  <c r="L353" i="11"/>
  <c r="N351" i="11"/>
  <c r="I347" i="11"/>
  <c r="K347" i="11" s="1"/>
  <c r="I346" i="11"/>
  <c r="K346" i="11" s="1"/>
  <c r="I345" i="11"/>
  <c r="K345" i="11" s="1"/>
  <c r="J344" i="11"/>
  <c r="M334" i="11"/>
  <c r="M332" i="11" s="1"/>
  <c r="L334" i="11"/>
  <c r="N334" i="11" s="1"/>
  <c r="L333" i="11"/>
  <c r="N333" i="11" s="1"/>
  <c r="N331" i="11"/>
  <c r="J330" i="11"/>
  <c r="I327" i="11"/>
  <c r="K327" i="11" s="1"/>
  <c r="I326" i="11"/>
  <c r="J325" i="11"/>
  <c r="I324" i="11"/>
  <c r="K324" i="11" s="1"/>
  <c r="I323" i="11"/>
  <c r="K323" i="11" s="1"/>
  <c r="I322" i="11"/>
  <c r="K322" i="11" s="1"/>
  <c r="J321" i="11"/>
  <c r="I321" i="11"/>
  <c r="K321" i="11" s="1"/>
  <c r="I320" i="11"/>
  <c r="K320" i="11" s="1"/>
  <c r="I319" i="11"/>
  <c r="K319" i="11" s="1"/>
  <c r="I318" i="11"/>
  <c r="K318" i="11" s="1"/>
  <c r="I317" i="11"/>
  <c r="K317" i="11" s="1"/>
  <c r="J316" i="11"/>
  <c r="I316" i="11"/>
  <c r="K316" i="11" s="1"/>
  <c r="I315" i="11"/>
  <c r="K315" i="11" s="1"/>
  <c r="I314" i="11"/>
  <c r="K314" i="11" s="1"/>
  <c r="I313" i="11"/>
  <c r="K313" i="11" s="1"/>
  <c r="J312" i="11"/>
  <c r="J311" i="11" s="1"/>
  <c r="J297" i="11" s="1"/>
  <c r="I312" i="11"/>
  <c r="M301" i="11"/>
  <c r="M299" i="11" s="1"/>
  <c r="M296" i="11" s="1"/>
  <c r="L301" i="11"/>
  <c r="L300" i="11"/>
  <c r="N298" i="11"/>
  <c r="J296" i="11"/>
  <c r="I293" i="11"/>
  <c r="K293" i="11" s="1"/>
  <c r="I292" i="11"/>
  <c r="K292" i="11" s="1"/>
  <c r="I291" i="11"/>
  <c r="M280" i="11"/>
  <c r="M278" i="11" s="1"/>
  <c r="M275" i="11" s="1"/>
  <c r="L280" i="11"/>
  <c r="L279" i="11"/>
  <c r="N277" i="11"/>
  <c r="J276" i="11"/>
  <c r="J275" i="11"/>
  <c r="I272" i="11"/>
  <c r="K272" i="11" s="1"/>
  <c r="I271" i="11"/>
  <c r="K271" i="11" s="1"/>
  <c r="J270" i="11"/>
  <c r="I268" i="11"/>
  <c r="K268" i="11" s="1"/>
  <c r="I266" i="11"/>
  <c r="K266" i="11" s="1"/>
  <c r="I264" i="11"/>
  <c r="J263" i="11"/>
  <c r="J245" i="11" s="1"/>
  <c r="I263" i="11"/>
  <c r="I267" i="11" s="1"/>
  <c r="K267" i="11" s="1"/>
  <c r="J262" i="11"/>
  <c r="I260" i="11"/>
  <c r="K260" i="11" s="1"/>
  <c r="J259" i="11"/>
  <c r="M249" i="11"/>
  <c r="M247" i="11" s="1"/>
  <c r="M244" i="11" s="1"/>
  <c r="L249" i="11"/>
  <c r="L248" i="11"/>
  <c r="N246" i="11"/>
  <c r="J244" i="11"/>
  <c r="K241" i="11"/>
  <c r="J241" i="11"/>
  <c r="J240" i="11"/>
  <c r="J228" i="11" s="1"/>
  <c r="I240" i="11"/>
  <c r="K239" i="11"/>
  <c r="J239" i="11"/>
  <c r="J238" i="11"/>
  <c r="I238" i="11"/>
  <c r="K237" i="11"/>
  <c r="J237" i="11"/>
  <c r="J236" i="11"/>
  <c r="I236" i="11"/>
  <c r="I228" i="11" s="1"/>
  <c r="J235" i="11"/>
  <c r="I235" i="11"/>
  <c r="K234" i="11"/>
  <c r="J234" i="11"/>
  <c r="L232" i="11"/>
  <c r="N232" i="11" s="1"/>
  <c r="L231" i="11"/>
  <c r="N231" i="11" s="1"/>
  <c r="M230" i="11"/>
  <c r="N229" i="11"/>
  <c r="M228" i="11"/>
  <c r="I224" i="11"/>
  <c r="K224" i="11" s="1"/>
  <c r="L218" i="11"/>
  <c r="N218" i="11" s="1"/>
  <c r="N217" i="11"/>
  <c r="M216" i="11"/>
  <c r="N215" i="11"/>
  <c r="M214" i="11"/>
  <c r="J214" i="11"/>
  <c r="I211" i="11"/>
  <c r="K211" i="11" s="1"/>
  <c r="I209" i="11"/>
  <c r="I199" i="11" s="1"/>
  <c r="K199" i="11" s="1"/>
  <c r="L203" i="11"/>
  <c r="N202" i="11"/>
  <c r="M201" i="11"/>
  <c r="N200" i="11"/>
  <c r="M199" i="11"/>
  <c r="J199" i="11"/>
  <c r="I195" i="11"/>
  <c r="I185" i="11" s="1"/>
  <c r="K185" i="11" s="1"/>
  <c r="L189" i="11"/>
  <c r="N189" i="11" s="1"/>
  <c r="L188" i="11"/>
  <c r="N188" i="11" s="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N170" i="11"/>
  <c r="M169" i="11"/>
  <c r="J169" i="11"/>
  <c r="K164" i="11"/>
  <c r="J158" i="11"/>
  <c r="I158" i="11"/>
  <c r="K158" i="11" s="1"/>
  <c r="I155" i="11"/>
  <c r="J149" i="11"/>
  <c r="L148" i="11"/>
  <c r="N147" i="11"/>
  <c r="M146" i="11"/>
  <c r="N145" i="11"/>
  <c r="M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K138" i="11" s="1"/>
  <c r="L132" i="11"/>
  <c r="N132" i="11" s="1"/>
  <c r="M131" i="11"/>
  <c r="N130" i="11"/>
  <c r="M129" i="11"/>
  <c r="J129" i="11"/>
  <c r="L126" i="11"/>
  <c r="N126" i="11" s="1"/>
  <c r="I126" i="11"/>
  <c r="K126" i="11" s="1"/>
  <c r="L125" i="11"/>
  <c r="N125" i="11" s="1"/>
  <c r="I125" i="11"/>
  <c r="I114" i="11" s="1"/>
  <c r="K114" i="11" s="1"/>
  <c r="I124" i="11"/>
  <c r="K124" i="11" s="1"/>
  <c r="L117" i="11"/>
  <c r="L116" i="11" s="1"/>
  <c r="L114" i="11" s="1"/>
  <c r="M116" i="11"/>
  <c r="N115" i="11"/>
  <c r="M114" i="11"/>
  <c r="J114" i="11"/>
  <c r="L111" i="11"/>
  <c r="N111" i="11" s="1"/>
  <c r="I111" i="11"/>
  <c r="K111" i="11" s="1"/>
  <c r="L110" i="11"/>
  <c r="N110" i="11" s="1"/>
  <c r="I110" i="11"/>
  <c r="K110" i="11" s="1"/>
  <c r="L104" i="11"/>
  <c r="N104" i="11" s="1"/>
  <c r="M103" i="11"/>
  <c r="N102" i="11"/>
  <c r="M101" i="11"/>
  <c r="J101" i="11"/>
  <c r="L98" i="11"/>
  <c r="N98" i="11" s="1"/>
  <c r="I98" i="11"/>
  <c r="L92" i="11"/>
  <c r="N92" i="11" s="1"/>
  <c r="M91" i="11"/>
  <c r="N90" i="11"/>
  <c r="M89" i="11"/>
  <c r="J89" i="11"/>
  <c r="J84" i="11"/>
  <c r="I83" i="11"/>
  <c r="L77" i="11"/>
  <c r="L76" i="11" s="1"/>
  <c r="M76" i="11"/>
  <c r="N75" i="11"/>
  <c r="M74" i="11"/>
  <c r="J74" i="11"/>
  <c r="M73" i="11"/>
  <c r="L72" i="11"/>
  <c r="N72" i="11" s="1"/>
  <c r="M71" i="11"/>
  <c r="N70" i="11"/>
  <c r="M68" i="11"/>
  <c r="J68" i="11"/>
  <c r="I62" i="11"/>
  <c r="K62" i="11" s="1"/>
  <c r="L56" i="11"/>
  <c r="N56" i="11" s="1"/>
  <c r="L55" i="11"/>
  <c r="N55" i="11" s="1"/>
  <c r="M54" i="11"/>
  <c r="N53" i="11"/>
  <c r="M52" i="11"/>
  <c r="J52" i="11"/>
  <c r="I48" i="11"/>
  <c r="K48" i="11" s="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M32" i="11" s="1"/>
  <c r="L35" i="11"/>
  <c r="N35" i="11" s="1"/>
  <c r="N34" i="11"/>
  <c r="J33" i="11"/>
  <c r="I33" i="11"/>
  <c r="K33" i="11" s="1"/>
  <c r="J32" i="11"/>
  <c r="K28" i="11"/>
  <c r="I27" i="11"/>
  <c r="K27" i="11" s="1"/>
  <c r="I26" i="11"/>
  <c r="K26" i="11" s="1"/>
  <c r="I25" i="11"/>
  <c r="K25" i="11" s="1"/>
  <c r="I24" i="11"/>
  <c r="K24" i="11" s="1"/>
  <c r="I23" i="11"/>
  <c r="K23" i="11" s="1"/>
  <c r="I22" i="11"/>
  <c r="K22" i="11" s="1"/>
  <c r="J21" i="11"/>
  <c r="J10" i="11" s="1"/>
  <c r="J20" i="11"/>
  <c r="L14" i="11"/>
  <c r="N14" i="11" s="1"/>
  <c r="L13" i="11"/>
  <c r="N13" i="11" s="1"/>
  <c r="M12" i="11"/>
  <c r="M9" i="11" s="1"/>
  <c r="L12" i="11"/>
  <c r="N12" i="11" s="1"/>
  <c r="N11" i="11"/>
  <c r="J9" i="11"/>
  <c r="J528" i="10"/>
  <c r="I528" i="10"/>
  <c r="J527" i="10"/>
  <c r="I527" i="10"/>
  <c r="J526" i="10"/>
  <c r="I526" i="10"/>
  <c r="K526" i="10" s="1"/>
  <c r="J525" i="10"/>
  <c r="I525" i="10"/>
  <c r="K525" i="10" s="1"/>
  <c r="J524" i="10"/>
  <c r="I524" i="10"/>
  <c r="J523" i="10"/>
  <c r="I523" i="10"/>
  <c r="J522" i="10"/>
  <c r="I522" i="10"/>
  <c r="J521" i="10"/>
  <c r="I521" i="10"/>
  <c r="J517" i="10"/>
  <c r="I517" i="10"/>
  <c r="J514" i="10"/>
  <c r="I514" i="10"/>
  <c r="J513" i="10"/>
  <c r="I513" i="10"/>
  <c r="K519" i="10" s="1"/>
  <c r="J510" i="10"/>
  <c r="I510" i="10"/>
  <c r="J504" i="10"/>
  <c r="I504" i="10"/>
  <c r="K512" i="10" s="1"/>
  <c r="M494" i="10"/>
  <c r="M492" i="10" s="1"/>
  <c r="L494" i="10"/>
  <c r="N494" i="10" s="1"/>
  <c r="L493" i="10"/>
  <c r="N493" i="10" s="1"/>
  <c r="N491" i="10"/>
  <c r="J490" i="10"/>
  <c r="J489" i="10"/>
  <c r="I489" i="10"/>
  <c r="K489" i="10" s="1"/>
  <c r="J488" i="10"/>
  <c r="J473" i="10" s="1"/>
  <c r="I488" i="10"/>
  <c r="J487" i="10"/>
  <c r="I487" i="10"/>
  <c r="K487" i="10" s="1"/>
  <c r="J486" i="10"/>
  <c r="I486" i="10"/>
  <c r="J485" i="10"/>
  <c r="I485" i="10"/>
  <c r="K485" i="10" s="1"/>
  <c r="J484" i="10"/>
  <c r="I484" i="10"/>
  <c r="I473" i="10" s="1"/>
  <c r="J483" i="10"/>
  <c r="I483" i="10"/>
  <c r="K483" i="10" s="1"/>
  <c r="J482" i="10"/>
  <c r="I482" i="10"/>
  <c r="M477" i="10"/>
  <c r="L477" i="10"/>
  <c r="N477" i="10" s="1"/>
  <c r="L476" i="10"/>
  <c r="N476" i="10" s="1"/>
  <c r="M475" i="10"/>
  <c r="N474" i="10"/>
  <c r="M473" i="10"/>
  <c r="K472" i="10"/>
  <c r="K471" i="10"/>
  <c r="K470" i="10"/>
  <c r="K469" i="10"/>
  <c r="K468" i="10"/>
  <c r="J466" i="10"/>
  <c r="I466" i="10"/>
  <c r="K466" i="10" s="1"/>
  <c r="M461" i="10"/>
  <c r="M459" i="10" s="1"/>
  <c r="M457" i="10" s="1"/>
  <c r="L461" i="10"/>
  <c r="N461" i="10" s="1"/>
  <c r="L460" i="10"/>
  <c r="N460" i="10" s="1"/>
  <c r="N458" i="10"/>
  <c r="J457" i="10"/>
  <c r="I456" i="10"/>
  <c r="K456" i="10" s="1"/>
  <c r="I455" i="10"/>
  <c r="I454" i="10"/>
  <c r="K454" i="10" s="1"/>
  <c r="I453" i="10"/>
  <c r="K453" i="10" s="1"/>
  <c r="M448" i="10"/>
  <c r="L448" i="10"/>
  <c r="N448" i="10" s="1"/>
  <c r="L447" i="10"/>
  <c r="N447" i="10" s="1"/>
  <c r="M446" i="10"/>
  <c r="N445" i="10"/>
  <c r="M444" i="10"/>
  <c r="J444" i="10"/>
  <c r="I441" i="10"/>
  <c r="K441" i="10" s="1"/>
  <c r="I440" i="10"/>
  <c r="K440" i="10" s="1"/>
  <c r="M430" i="10"/>
  <c r="M428" i="10" s="1"/>
  <c r="L430" i="10"/>
  <c r="N430" i="10" s="1"/>
  <c r="L429" i="10"/>
  <c r="N429" i="10" s="1"/>
  <c r="N427" i="10"/>
  <c r="J426" i="10"/>
  <c r="K425" i="10"/>
  <c r="K424" i="10"/>
  <c r="K423" i="10"/>
  <c r="K422" i="10"/>
  <c r="K421" i="10"/>
  <c r="K420" i="10"/>
  <c r="J419" i="10"/>
  <c r="J418" i="10"/>
  <c r="K417" i="10"/>
  <c r="J417" i="10"/>
  <c r="I419" i="10" s="1"/>
  <c r="K419" i="10" s="1"/>
  <c r="K416" i="10"/>
  <c r="J416" i="10"/>
  <c r="I418" i="10" s="1"/>
  <c r="K418" i="10" s="1"/>
  <c r="K415" i="10"/>
  <c r="J415" i="10"/>
  <c r="K414" i="10"/>
  <c r="J414" i="10"/>
  <c r="K413" i="10"/>
  <c r="J413" i="10"/>
  <c r="K412" i="10"/>
  <c r="J412" i="10"/>
  <c r="I411" i="10"/>
  <c r="K411" i="10" s="1"/>
  <c r="I410" i="10"/>
  <c r="K410" i="10" s="1"/>
  <c r="I409" i="10"/>
  <c r="K409" i="10" s="1"/>
  <c r="K408" i="10"/>
  <c r="K407" i="10"/>
  <c r="K406" i="10"/>
  <c r="K405" i="10"/>
  <c r="K404" i="10"/>
  <c r="K403" i="10"/>
  <c r="K402" i="10"/>
  <c r="J402" i="10"/>
  <c r="K401" i="10"/>
  <c r="J401" i="10"/>
  <c r="J391" i="10" s="1"/>
  <c r="J390" i="10" s="1"/>
  <c r="K400" i="10"/>
  <c r="K399" i="10"/>
  <c r="K398" i="10"/>
  <c r="K397" i="10"/>
  <c r="K396" i="10"/>
  <c r="K395" i="10"/>
  <c r="K394" i="10"/>
  <c r="J394" i="10"/>
  <c r="K393" i="10"/>
  <c r="J393" i="10"/>
  <c r="J392" i="10"/>
  <c r="I392" i="10"/>
  <c r="K392" i="10" s="1"/>
  <c r="I391" i="10"/>
  <c r="K391" i="10" s="1"/>
  <c r="I390" i="10"/>
  <c r="K390" i="10" s="1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K361" i="10" s="1"/>
  <c r="J360" i="10"/>
  <c r="I359" i="10"/>
  <c r="I376" i="10" s="1"/>
  <c r="K376" i="10" s="1"/>
  <c r="M354" i="10"/>
  <c r="L354" i="10"/>
  <c r="L353" i="10"/>
  <c r="N353" i="10" s="1"/>
  <c r="N351" i="10"/>
  <c r="I347" i="10"/>
  <c r="K347" i="10" s="1"/>
  <c r="I346" i="10"/>
  <c r="K346" i="10" s="1"/>
  <c r="I345" i="10"/>
  <c r="K345" i="10" s="1"/>
  <c r="J344" i="10"/>
  <c r="M334" i="10"/>
  <c r="L334" i="10"/>
  <c r="L333" i="10"/>
  <c r="N333" i="10" s="1"/>
  <c r="N331" i="10"/>
  <c r="J330" i="10"/>
  <c r="I327" i="10"/>
  <c r="K327" i="10" s="1"/>
  <c r="I326" i="10"/>
  <c r="J325" i="10"/>
  <c r="I324" i="10"/>
  <c r="K324" i="10" s="1"/>
  <c r="I323" i="10"/>
  <c r="K323" i="10" s="1"/>
  <c r="I322" i="10"/>
  <c r="K322" i="10" s="1"/>
  <c r="J321" i="10"/>
  <c r="I321" i="10"/>
  <c r="I320" i="10"/>
  <c r="K320" i="10" s="1"/>
  <c r="I319" i="10"/>
  <c r="K319" i="10" s="1"/>
  <c r="I318" i="10"/>
  <c r="K318" i="10" s="1"/>
  <c r="I317" i="10"/>
  <c r="K317" i="10" s="1"/>
  <c r="J316" i="10"/>
  <c r="I316" i="10"/>
  <c r="K316" i="10" s="1"/>
  <c r="I315" i="10"/>
  <c r="K315" i="10" s="1"/>
  <c r="I314" i="10"/>
  <c r="K314" i="10" s="1"/>
  <c r="I313" i="10"/>
  <c r="K313" i="10" s="1"/>
  <c r="J312" i="10"/>
  <c r="I312" i="10"/>
  <c r="M301" i="10"/>
  <c r="L301" i="10"/>
  <c r="N301" i="10" s="1"/>
  <c r="L300" i="10"/>
  <c r="M299" i="10"/>
  <c r="M296" i="10" s="1"/>
  <c r="N298" i="10"/>
  <c r="J296" i="10"/>
  <c r="I293" i="10"/>
  <c r="K293" i="10" s="1"/>
  <c r="I292" i="10"/>
  <c r="I275" i="10" s="1"/>
  <c r="K275" i="10" s="1"/>
  <c r="I291" i="10"/>
  <c r="K291" i="10" s="1"/>
  <c r="M280" i="10"/>
  <c r="L280" i="10"/>
  <c r="N280" i="10" s="1"/>
  <c r="L279" i="10"/>
  <c r="M278" i="10"/>
  <c r="M275" i="10" s="1"/>
  <c r="N277" i="10"/>
  <c r="J276" i="10"/>
  <c r="J275" i="10"/>
  <c r="I272" i="10"/>
  <c r="K272" i="10" s="1"/>
  <c r="I271" i="10"/>
  <c r="K271" i="10" s="1"/>
  <c r="J270" i="10"/>
  <c r="J244" i="10" s="1"/>
  <c r="I268" i="10"/>
  <c r="K268" i="10" s="1"/>
  <c r="I266" i="10"/>
  <c r="K266" i="10" s="1"/>
  <c r="I264" i="10"/>
  <c r="K264" i="10" s="1"/>
  <c r="J263" i="10"/>
  <c r="I263" i="10"/>
  <c r="K263" i="10" s="1"/>
  <c r="J262" i="10"/>
  <c r="I260" i="10"/>
  <c r="K260" i="10" s="1"/>
  <c r="J259" i="10"/>
  <c r="M249" i="10"/>
  <c r="L249" i="10"/>
  <c r="N249" i="10" s="1"/>
  <c r="L248" i="10"/>
  <c r="N248" i="10" s="1"/>
  <c r="M247" i="10"/>
  <c r="M244" i="10" s="1"/>
  <c r="N246" i="10"/>
  <c r="J245" i="10"/>
  <c r="K241" i="10"/>
  <c r="J241" i="10"/>
  <c r="J240" i="10"/>
  <c r="I240" i="10"/>
  <c r="K239" i="10"/>
  <c r="J239" i="10"/>
  <c r="J238" i="10"/>
  <c r="I238" i="10"/>
  <c r="K237" i="10"/>
  <c r="J237" i="10"/>
  <c r="J236" i="10"/>
  <c r="I236" i="10"/>
  <c r="I228" i="10" s="1"/>
  <c r="J235" i="10"/>
  <c r="I235" i="10"/>
  <c r="K234" i="10"/>
  <c r="J234" i="10"/>
  <c r="L232" i="10"/>
  <c r="N232" i="10" s="1"/>
  <c r="L231" i="10"/>
  <c r="M230" i="10"/>
  <c r="M228" i="10" s="1"/>
  <c r="N229" i="10"/>
  <c r="I224" i="10"/>
  <c r="L218" i="10"/>
  <c r="N218" i="10" s="1"/>
  <c r="N217" i="10"/>
  <c r="M216" i="10"/>
  <c r="N215" i="10"/>
  <c r="M214" i="10"/>
  <c r="J214" i="10"/>
  <c r="I211" i="10"/>
  <c r="K211" i="10" s="1"/>
  <c r="I209" i="10"/>
  <c r="I199" i="10" s="1"/>
  <c r="K199" i="10" s="1"/>
  <c r="L203" i="10"/>
  <c r="N202" i="10"/>
  <c r="M201" i="10"/>
  <c r="M199" i="10" s="1"/>
  <c r="N200" i="10"/>
  <c r="J199" i="10"/>
  <c r="I195" i="10"/>
  <c r="I185" i="10" s="1"/>
  <c r="K185" i="10" s="1"/>
  <c r="L189" i="10"/>
  <c r="N189" i="10" s="1"/>
  <c r="L188" i="10"/>
  <c r="N188" i="10" s="1"/>
  <c r="M187" i="10"/>
  <c r="N186" i="10"/>
  <c r="M185" i="10"/>
  <c r="J185" i="10"/>
  <c r="I182" i="10"/>
  <c r="K182" i="10" s="1"/>
  <c r="I181" i="10"/>
  <c r="K181" i="10" s="1"/>
  <c r="I180" i="10"/>
  <c r="K180" i="10" s="1"/>
  <c r="I179" i="10"/>
  <c r="K179" i="10" s="1"/>
  <c r="L173" i="10"/>
  <c r="N173" i="10" s="1"/>
  <c r="L172" i="10"/>
  <c r="N172" i="10" s="1"/>
  <c r="M171" i="10"/>
  <c r="N170" i="10"/>
  <c r="M169" i="10"/>
  <c r="J169" i="10"/>
  <c r="K164" i="10"/>
  <c r="J158" i="10"/>
  <c r="I158" i="10"/>
  <c r="K158" i="10" s="1"/>
  <c r="I155" i="10"/>
  <c r="K155" i="10" s="1"/>
  <c r="J149" i="10"/>
  <c r="J144" i="10" s="1"/>
  <c r="L148" i="10"/>
  <c r="N147" i="10"/>
  <c r="M146" i="10"/>
  <c r="N145" i="10"/>
  <c r="M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N132" i="10" s="1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K125" i="10" s="1"/>
  <c r="I124" i="10"/>
  <c r="K124" i="10" s="1"/>
  <c r="L117" i="10"/>
  <c r="N117" i="10" s="1"/>
  <c r="M116" i="10"/>
  <c r="N115" i="10"/>
  <c r="M114" i="10"/>
  <c r="J114" i="10"/>
  <c r="L111" i="10"/>
  <c r="N111" i="10" s="1"/>
  <c r="I111" i="10"/>
  <c r="K111" i="10" s="1"/>
  <c r="L110" i="10"/>
  <c r="N110" i="10" s="1"/>
  <c r="I110" i="10"/>
  <c r="K110" i="10" s="1"/>
  <c r="L104" i="10"/>
  <c r="N104" i="10" s="1"/>
  <c r="M103" i="10"/>
  <c r="N102" i="10"/>
  <c r="M101" i="10"/>
  <c r="J101" i="10"/>
  <c r="L98" i="10"/>
  <c r="N98" i="10" s="1"/>
  <c r="I98" i="10"/>
  <c r="L92" i="10"/>
  <c r="M91" i="10"/>
  <c r="N90" i="10"/>
  <c r="M89" i="10"/>
  <c r="J89" i="10"/>
  <c r="J84" i="10"/>
  <c r="I83" i="10"/>
  <c r="I74" i="10" s="1"/>
  <c r="K74" i="10" s="1"/>
  <c r="L77" i="10"/>
  <c r="L76" i="10" s="1"/>
  <c r="N76" i="10" s="1"/>
  <c r="M76" i="10"/>
  <c r="N75" i="10"/>
  <c r="M74" i="10"/>
  <c r="J74" i="10"/>
  <c r="M73" i="10"/>
  <c r="L72" i="10"/>
  <c r="N72" i="10" s="1"/>
  <c r="M71" i="10"/>
  <c r="N70" i="10"/>
  <c r="M68" i="10"/>
  <c r="J68" i="10"/>
  <c r="I62" i="10"/>
  <c r="L56" i="10"/>
  <c r="N56" i="10" s="1"/>
  <c r="L55" i="10"/>
  <c r="N55" i="10" s="1"/>
  <c r="M54" i="10"/>
  <c r="N53" i="10"/>
  <c r="M52" i="10"/>
  <c r="J52" i="10"/>
  <c r="I48" i="10"/>
  <c r="I33" i="10" s="1"/>
  <c r="K33" i="10" s="1"/>
  <c r="I47" i="10"/>
  <c r="K47" i="10" s="1"/>
  <c r="I46" i="10"/>
  <c r="K46" i="10" s="1"/>
  <c r="I45" i="10"/>
  <c r="K45" i="10" s="1"/>
  <c r="I44" i="10"/>
  <c r="K44" i="10" s="1"/>
  <c r="I43" i="10"/>
  <c r="K43" i="10" s="1"/>
  <c r="L37" i="10"/>
  <c r="N37" i="10" s="1"/>
  <c r="L36" i="10"/>
  <c r="N36" i="10" s="1"/>
  <c r="M35" i="10"/>
  <c r="M32" i="10" s="1"/>
  <c r="L35" i="10"/>
  <c r="N35" i="10" s="1"/>
  <c r="N34" i="10"/>
  <c r="J33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K23" i="10" s="1"/>
  <c r="I22" i="10"/>
  <c r="J21" i="10"/>
  <c r="J20" i="10"/>
  <c r="J9" i="10" s="1"/>
  <c r="L14" i="10"/>
  <c r="N14" i="10" s="1"/>
  <c r="L13" i="10"/>
  <c r="N13" i="10" s="1"/>
  <c r="M12" i="10"/>
  <c r="L12" i="10"/>
  <c r="N12" i="10" s="1"/>
  <c r="N11" i="10"/>
  <c r="J10" i="10"/>
  <c r="M9" i="10"/>
  <c r="J528" i="9"/>
  <c r="I528" i="9"/>
  <c r="J527" i="9"/>
  <c r="I527" i="9"/>
  <c r="J526" i="9"/>
  <c r="I526" i="9"/>
  <c r="K526" i="9" s="1"/>
  <c r="J525" i="9"/>
  <c r="I525" i="9"/>
  <c r="K525" i="9" s="1"/>
  <c r="J524" i="9"/>
  <c r="I524" i="9"/>
  <c r="J523" i="9"/>
  <c r="I523" i="9"/>
  <c r="J522" i="9"/>
  <c r="I522" i="9"/>
  <c r="J521" i="9"/>
  <c r="I521" i="9"/>
  <c r="J517" i="9"/>
  <c r="I517" i="9"/>
  <c r="J514" i="9"/>
  <c r="J513" i="9" s="1"/>
  <c r="I514" i="9"/>
  <c r="I513" i="9"/>
  <c r="J510" i="9"/>
  <c r="I510" i="9"/>
  <c r="J504" i="9"/>
  <c r="J490" i="9" s="1"/>
  <c r="I504" i="9"/>
  <c r="M494" i="9"/>
  <c r="L494" i="9"/>
  <c r="N494" i="9" s="1"/>
  <c r="L493" i="9"/>
  <c r="N493" i="9" s="1"/>
  <c r="M492" i="9"/>
  <c r="N491" i="9"/>
  <c r="M490" i="9"/>
  <c r="J489" i="9"/>
  <c r="I489" i="9"/>
  <c r="K489" i="9" s="1"/>
  <c r="J488" i="9"/>
  <c r="J473" i="9" s="1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M477" i="9"/>
  <c r="M475" i="9" s="1"/>
  <c r="M473" i="9" s="1"/>
  <c r="L477" i="9"/>
  <c r="N477" i="9" s="1"/>
  <c r="L476" i="9"/>
  <c r="N474" i="9"/>
  <c r="K472" i="9"/>
  <c r="K471" i="9"/>
  <c r="K470" i="9"/>
  <c r="K469" i="9"/>
  <c r="K468" i="9"/>
  <c r="J466" i="9"/>
  <c r="I466" i="9"/>
  <c r="I457" i="9" s="1"/>
  <c r="M461" i="9"/>
  <c r="L461" i="9"/>
  <c r="N461" i="9" s="1"/>
  <c r="L460" i="9"/>
  <c r="N460" i="9" s="1"/>
  <c r="M459" i="9"/>
  <c r="N458" i="9"/>
  <c r="M457" i="9"/>
  <c r="I456" i="9"/>
  <c r="K456" i="9" s="1"/>
  <c r="I455" i="9"/>
  <c r="K455" i="9" s="1"/>
  <c r="I454" i="9"/>
  <c r="K454" i="9" s="1"/>
  <c r="I453" i="9"/>
  <c r="K453" i="9" s="1"/>
  <c r="M448" i="9"/>
  <c r="M446" i="9" s="1"/>
  <c r="M444" i="9" s="1"/>
  <c r="L448" i="9"/>
  <c r="N448" i="9" s="1"/>
  <c r="L447" i="9"/>
  <c r="N447" i="9" s="1"/>
  <c r="N445" i="9"/>
  <c r="J444" i="9"/>
  <c r="I441" i="9"/>
  <c r="K441" i="9" s="1"/>
  <c r="I440" i="9"/>
  <c r="K440" i="9" s="1"/>
  <c r="M430" i="9"/>
  <c r="L430" i="9"/>
  <c r="N430" i="9" s="1"/>
  <c r="L429" i="9"/>
  <c r="N429" i="9" s="1"/>
  <c r="M428" i="9"/>
  <c r="N427" i="9"/>
  <c r="M426" i="9"/>
  <c r="J426" i="9"/>
  <c r="K425" i="9"/>
  <c r="K424" i="9"/>
  <c r="K423" i="9"/>
  <c r="K422" i="9"/>
  <c r="K421" i="9"/>
  <c r="K420" i="9"/>
  <c r="J419" i="9"/>
  <c r="J418" i="9"/>
  <c r="K417" i="9"/>
  <c r="J417" i="9"/>
  <c r="I419" i="9" s="1"/>
  <c r="K419" i="9" s="1"/>
  <c r="K416" i="9"/>
  <c r="J416" i="9"/>
  <c r="I418" i="9" s="1"/>
  <c r="K418" i="9" s="1"/>
  <c r="K415" i="9"/>
  <c r="J415" i="9"/>
  <c r="K414" i="9"/>
  <c r="J414" i="9"/>
  <c r="K413" i="9"/>
  <c r="J413" i="9"/>
  <c r="K412" i="9"/>
  <c r="J412" i="9"/>
  <c r="I411" i="9"/>
  <c r="K411" i="9" s="1"/>
  <c r="I410" i="9"/>
  <c r="K410" i="9" s="1"/>
  <c r="I409" i="9"/>
  <c r="K409" i="9" s="1"/>
  <c r="K408" i="9"/>
  <c r="K407" i="9"/>
  <c r="K406" i="9"/>
  <c r="K405" i="9"/>
  <c r="K404" i="9"/>
  <c r="K403" i="9"/>
  <c r="K402" i="9"/>
  <c r="J402" i="9"/>
  <c r="J392" i="9" s="1"/>
  <c r="K401" i="9"/>
  <c r="J401" i="9"/>
  <c r="K400" i="9"/>
  <c r="K399" i="9"/>
  <c r="K398" i="9"/>
  <c r="K397" i="9"/>
  <c r="K396" i="9"/>
  <c r="K395" i="9"/>
  <c r="K394" i="9"/>
  <c r="J394" i="9"/>
  <c r="K393" i="9"/>
  <c r="J393" i="9"/>
  <c r="I392" i="9"/>
  <c r="J391" i="9"/>
  <c r="I391" i="9"/>
  <c r="I390" i="9"/>
  <c r="K389" i="9"/>
  <c r="K388" i="9"/>
  <c r="K387" i="9"/>
  <c r="K386" i="9"/>
  <c r="K385" i="9"/>
  <c r="K384" i="9"/>
  <c r="K383" i="9"/>
  <c r="J383" i="9"/>
  <c r="K382" i="9"/>
  <c r="J382" i="9"/>
  <c r="J376" i="9" s="1"/>
  <c r="J359" i="9" s="1"/>
  <c r="J350" i="9" s="1"/>
  <c r="K381" i="9"/>
  <c r="K380" i="9"/>
  <c r="K379" i="9"/>
  <c r="K378" i="9"/>
  <c r="J377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I377" i="9" s="1"/>
  <c r="K377" i="9" s="1"/>
  <c r="J360" i="9"/>
  <c r="I359" i="9"/>
  <c r="M354" i="9"/>
  <c r="L354" i="9"/>
  <c r="N354" i="9" s="1"/>
  <c r="L353" i="9"/>
  <c r="N353" i="9" s="1"/>
  <c r="M352" i="9"/>
  <c r="N351" i="9"/>
  <c r="M350" i="9"/>
  <c r="I347" i="9"/>
  <c r="K347" i="9" s="1"/>
  <c r="I346" i="9"/>
  <c r="K346" i="9" s="1"/>
  <c r="I345" i="9"/>
  <c r="K345" i="9" s="1"/>
  <c r="J344" i="9"/>
  <c r="J330" i="9" s="1"/>
  <c r="M334" i="9"/>
  <c r="L334" i="9"/>
  <c r="N334" i="9" s="1"/>
  <c r="L333" i="9"/>
  <c r="N333" i="9" s="1"/>
  <c r="M332" i="9"/>
  <c r="N331" i="9"/>
  <c r="M330" i="9"/>
  <c r="I327" i="9"/>
  <c r="K327" i="9" s="1"/>
  <c r="I326" i="9"/>
  <c r="K326" i="9" s="1"/>
  <c r="J325" i="9"/>
  <c r="I324" i="9"/>
  <c r="K324" i="9" s="1"/>
  <c r="I323" i="9"/>
  <c r="K323" i="9" s="1"/>
  <c r="I322" i="9"/>
  <c r="K322" i="9" s="1"/>
  <c r="J321" i="9"/>
  <c r="I321" i="9"/>
  <c r="K321" i="9" s="1"/>
  <c r="I320" i="9"/>
  <c r="K320" i="9" s="1"/>
  <c r="I319" i="9"/>
  <c r="K319" i="9" s="1"/>
  <c r="I318" i="9"/>
  <c r="K318" i="9" s="1"/>
  <c r="I317" i="9"/>
  <c r="J316" i="9"/>
  <c r="I316" i="9"/>
  <c r="I315" i="9"/>
  <c r="K315" i="9" s="1"/>
  <c r="I314" i="9"/>
  <c r="K314" i="9" s="1"/>
  <c r="I313" i="9"/>
  <c r="K313" i="9" s="1"/>
  <c r="J312" i="9"/>
  <c r="I312" i="9"/>
  <c r="J311" i="9"/>
  <c r="M301" i="9"/>
  <c r="L301" i="9"/>
  <c r="N301" i="9" s="1"/>
  <c r="L300" i="9"/>
  <c r="N300" i="9" s="1"/>
  <c r="M299" i="9"/>
  <c r="M296" i="9" s="1"/>
  <c r="N298" i="9"/>
  <c r="J297" i="9"/>
  <c r="J296" i="9"/>
  <c r="I293" i="9"/>
  <c r="K293" i="9" s="1"/>
  <c r="I292" i="9"/>
  <c r="K292" i="9" s="1"/>
  <c r="I291" i="9"/>
  <c r="M280" i="9"/>
  <c r="L280" i="9"/>
  <c r="N280" i="9" s="1"/>
  <c r="L279" i="9"/>
  <c r="N279" i="9" s="1"/>
  <c r="M278" i="9"/>
  <c r="M275" i="9" s="1"/>
  <c r="N277" i="9"/>
  <c r="J276" i="9"/>
  <c r="J275" i="9"/>
  <c r="I272" i="9"/>
  <c r="K272" i="9" s="1"/>
  <c r="I271" i="9"/>
  <c r="J270" i="9"/>
  <c r="I268" i="9"/>
  <c r="K268" i="9" s="1"/>
  <c r="I266" i="9"/>
  <c r="K266" i="9" s="1"/>
  <c r="I264" i="9"/>
  <c r="J263" i="9"/>
  <c r="J259" i="9" s="1"/>
  <c r="I263" i="9"/>
  <c r="K263" i="9" s="1"/>
  <c r="J262" i="9"/>
  <c r="I260" i="9"/>
  <c r="K260" i="9" s="1"/>
  <c r="M249" i="9"/>
  <c r="L249" i="9"/>
  <c r="N249" i="9" s="1"/>
  <c r="L248" i="9"/>
  <c r="N248" i="9" s="1"/>
  <c r="M247" i="9"/>
  <c r="M244" i="9" s="1"/>
  <c r="N246" i="9"/>
  <c r="J245" i="9"/>
  <c r="J244" i="9"/>
  <c r="K241" i="9"/>
  <c r="J241" i="9"/>
  <c r="J240" i="9"/>
  <c r="J228" i="9" s="1"/>
  <c r="I240" i="9"/>
  <c r="K239" i="9"/>
  <c r="J239" i="9"/>
  <c r="J238" i="9"/>
  <c r="I238" i="9"/>
  <c r="K237" i="9"/>
  <c r="J237" i="9"/>
  <c r="J236" i="9"/>
  <c r="I236" i="9"/>
  <c r="I228" i="9" s="1"/>
  <c r="J235" i="9"/>
  <c r="I235" i="9"/>
  <c r="K234" i="9"/>
  <c r="J234" i="9"/>
  <c r="L232" i="9"/>
  <c r="N232" i="9" s="1"/>
  <c r="L231" i="9"/>
  <c r="N231" i="9" s="1"/>
  <c r="M230" i="9"/>
  <c r="N229" i="9"/>
  <c r="M228" i="9"/>
  <c r="I224" i="9"/>
  <c r="I214" i="9" s="1"/>
  <c r="K214" i="9" s="1"/>
  <c r="L218" i="9"/>
  <c r="N218" i="9" s="1"/>
  <c r="N217" i="9"/>
  <c r="M216" i="9"/>
  <c r="N215" i="9"/>
  <c r="M214" i="9"/>
  <c r="J214" i="9"/>
  <c r="I211" i="9"/>
  <c r="K211" i="9" s="1"/>
  <c r="I209" i="9"/>
  <c r="K209" i="9" s="1"/>
  <c r="L203" i="9"/>
  <c r="N203" i="9" s="1"/>
  <c r="N202" i="9"/>
  <c r="M201" i="9"/>
  <c r="N200" i="9"/>
  <c r="M199" i="9"/>
  <c r="J199" i="9"/>
  <c r="I195" i="9"/>
  <c r="K195" i="9" s="1"/>
  <c r="L189" i="9"/>
  <c r="N189" i="9" s="1"/>
  <c r="L188" i="9"/>
  <c r="N188" i="9" s="1"/>
  <c r="M187" i="9"/>
  <c r="N186" i="9"/>
  <c r="M185" i="9"/>
  <c r="J185" i="9"/>
  <c r="I182" i="9"/>
  <c r="K182" i="9" s="1"/>
  <c r="I181" i="9"/>
  <c r="K181" i="9" s="1"/>
  <c r="I180" i="9"/>
  <c r="K180" i="9" s="1"/>
  <c r="I179" i="9"/>
  <c r="K179" i="9" s="1"/>
  <c r="L173" i="9"/>
  <c r="N173" i="9" s="1"/>
  <c r="L172" i="9"/>
  <c r="N172" i="9" s="1"/>
  <c r="M171" i="9"/>
  <c r="N170" i="9"/>
  <c r="M169" i="9"/>
  <c r="J169" i="9"/>
  <c r="K164" i="9"/>
  <c r="K158" i="9"/>
  <c r="J158" i="9"/>
  <c r="I158" i="9"/>
  <c r="I155" i="9"/>
  <c r="K155" i="9" s="1"/>
  <c r="J149" i="9"/>
  <c r="J144" i="9" s="1"/>
  <c r="L148" i="9"/>
  <c r="N148" i="9" s="1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N132" i="9" s="1"/>
  <c r="M131" i="9"/>
  <c r="N130" i="9"/>
  <c r="M129" i="9"/>
  <c r="J129" i="9"/>
  <c r="L126" i="9"/>
  <c r="N126" i="9" s="1"/>
  <c r="I126" i="9"/>
  <c r="K126" i="9" s="1"/>
  <c r="L125" i="9"/>
  <c r="N125" i="9" s="1"/>
  <c r="I125" i="9"/>
  <c r="I114" i="9" s="1"/>
  <c r="K114" i="9" s="1"/>
  <c r="I124" i="9"/>
  <c r="K124" i="9" s="1"/>
  <c r="L117" i="9"/>
  <c r="M116" i="9"/>
  <c r="N115" i="9"/>
  <c r="M114" i="9"/>
  <c r="J114" i="9"/>
  <c r="L111" i="9"/>
  <c r="N111" i="9" s="1"/>
  <c r="I111" i="9"/>
  <c r="K111" i="9" s="1"/>
  <c r="L110" i="9"/>
  <c r="N110" i="9" s="1"/>
  <c r="I110" i="9"/>
  <c r="K110" i="9" s="1"/>
  <c r="L104" i="9"/>
  <c r="N104" i="9" s="1"/>
  <c r="M103" i="9"/>
  <c r="N102" i="9"/>
  <c r="M101" i="9"/>
  <c r="J101" i="9"/>
  <c r="L98" i="9"/>
  <c r="N98" i="9" s="1"/>
  <c r="I98" i="9"/>
  <c r="L92" i="9"/>
  <c r="N92" i="9" s="1"/>
  <c r="M91" i="9"/>
  <c r="N90" i="9"/>
  <c r="M89" i="9"/>
  <c r="J89" i="9"/>
  <c r="J84" i="9"/>
  <c r="I83" i="9"/>
  <c r="K83" i="9" s="1"/>
  <c r="L77" i="9"/>
  <c r="L76" i="9" s="1"/>
  <c r="N76" i="9" s="1"/>
  <c r="M76" i="9"/>
  <c r="N75" i="9"/>
  <c r="M74" i="9"/>
  <c r="J74" i="9"/>
  <c r="M73" i="9"/>
  <c r="L72" i="9"/>
  <c r="N72" i="9" s="1"/>
  <c r="M71" i="9"/>
  <c r="N70" i="9"/>
  <c r="M68" i="9"/>
  <c r="J68" i="9"/>
  <c r="I62" i="9"/>
  <c r="I63" i="9" s="1"/>
  <c r="K63" i="9" s="1"/>
  <c r="L56" i="9"/>
  <c r="N56" i="9" s="1"/>
  <c r="L55" i="9"/>
  <c r="N55" i="9" s="1"/>
  <c r="M54" i="9"/>
  <c r="N53" i="9"/>
  <c r="M52" i="9"/>
  <c r="J52" i="9"/>
  <c r="I48" i="9"/>
  <c r="K48" i="9" s="1"/>
  <c r="I47" i="9"/>
  <c r="K47" i="9" s="1"/>
  <c r="I46" i="9"/>
  <c r="K46" i="9" s="1"/>
  <c r="I45" i="9"/>
  <c r="K45" i="9" s="1"/>
  <c r="I44" i="9"/>
  <c r="K44" i="9" s="1"/>
  <c r="I43" i="9"/>
  <c r="K43" i="9" s="1"/>
  <c r="L37" i="9"/>
  <c r="N37" i="9" s="1"/>
  <c r="L36" i="9"/>
  <c r="N36" i="9" s="1"/>
  <c r="M35" i="9"/>
  <c r="L35" i="9"/>
  <c r="L32" i="9" s="1"/>
  <c r="N34" i="9"/>
  <c r="J33" i="9"/>
  <c r="J32" i="9"/>
  <c r="K28" i="9"/>
  <c r="I27" i="9"/>
  <c r="K27" i="9" s="1"/>
  <c r="K26" i="9"/>
  <c r="I25" i="9"/>
  <c r="K25" i="9" s="1"/>
  <c r="I24" i="9"/>
  <c r="K24" i="9" s="1"/>
  <c r="I23" i="9"/>
  <c r="K23" i="9" s="1"/>
  <c r="I22" i="9"/>
  <c r="J21" i="9"/>
  <c r="J20" i="9"/>
  <c r="J9" i="9" s="1"/>
  <c r="L14" i="9"/>
  <c r="N14" i="9" s="1"/>
  <c r="L13" i="9"/>
  <c r="N13" i="9" s="1"/>
  <c r="M12" i="9"/>
  <c r="L12" i="9"/>
  <c r="N12" i="9" s="1"/>
  <c r="N11" i="9"/>
  <c r="J10" i="9"/>
  <c r="M9" i="9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17" i="8"/>
  <c r="I517" i="8"/>
  <c r="J514" i="8"/>
  <c r="J513" i="8" s="1"/>
  <c r="I514" i="8"/>
  <c r="I513" i="8"/>
  <c r="J510" i="8"/>
  <c r="I510" i="8"/>
  <c r="J504" i="8"/>
  <c r="J490" i="8" s="1"/>
  <c r="I504" i="8"/>
  <c r="M494" i="8"/>
  <c r="L494" i="8"/>
  <c r="N494" i="8" s="1"/>
  <c r="L493" i="8"/>
  <c r="N493" i="8" s="1"/>
  <c r="M492" i="8"/>
  <c r="N491" i="8"/>
  <c r="M490" i="8"/>
  <c r="J489" i="8"/>
  <c r="I489" i="8"/>
  <c r="K489" i="8" s="1"/>
  <c r="J488" i="8"/>
  <c r="J473" i="8" s="1"/>
  <c r="I488" i="8"/>
  <c r="J487" i="8"/>
  <c r="I487" i="8"/>
  <c r="K487" i="8" s="1"/>
  <c r="J486" i="8"/>
  <c r="I486" i="8"/>
  <c r="J485" i="8"/>
  <c r="I485" i="8"/>
  <c r="K485" i="8" s="1"/>
  <c r="J484" i="8"/>
  <c r="I484" i="8"/>
  <c r="J483" i="8"/>
  <c r="I483" i="8"/>
  <c r="K483" i="8" s="1"/>
  <c r="J482" i="8"/>
  <c r="I482" i="8"/>
  <c r="M477" i="8"/>
  <c r="L477" i="8"/>
  <c r="L476" i="8"/>
  <c r="N476" i="8" s="1"/>
  <c r="N474" i="8"/>
  <c r="K472" i="8"/>
  <c r="K471" i="8"/>
  <c r="K470" i="8"/>
  <c r="K469" i="8"/>
  <c r="K468" i="8"/>
  <c r="J466" i="8"/>
  <c r="I466" i="8"/>
  <c r="I457" i="8" s="1"/>
  <c r="M461" i="8"/>
  <c r="L461" i="8"/>
  <c r="N461" i="8" s="1"/>
  <c r="L460" i="8"/>
  <c r="N460" i="8" s="1"/>
  <c r="M459" i="8"/>
  <c r="N458" i="8"/>
  <c r="M457" i="8"/>
  <c r="I456" i="8"/>
  <c r="K456" i="8" s="1"/>
  <c r="I455" i="8"/>
  <c r="K455" i="8" s="1"/>
  <c r="I454" i="8"/>
  <c r="K454" i="8" s="1"/>
  <c r="I453" i="8"/>
  <c r="K453" i="8" s="1"/>
  <c r="M448" i="8"/>
  <c r="M446" i="8" s="1"/>
  <c r="M444" i="8" s="1"/>
  <c r="L448" i="8"/>
  <c r="N448" i="8" s="1"/>
  <c r="L447" i="8"/>
  <c r="N445" i="8"/>
  <c r="J444" i="8"/>
  <c r="I441" i="8"/>
  <c r="K441" i="8" s="1"/>
  <c r="I440" i="8"/>
  <c r="I426" i="8" s="1"/>
  <c r="K426" i="8" s="1"/>
  <c r="M430" i="8"/>
  <c r="L430" i="8"/>
  <c r="N430" i="8" s="1"/>
  <c r="L429" i="8"/>
  <c r="N429" i="8" s="1"/>
  <c r="M428" i="8"/>
  <c r="N427" i="8"/>
  <c r="M426" i="8"/>
  <c r="J426" i="8"/>
  <c r="K425" i="8"/>
  <c r="K424" i="8"/>
  <c r="K423" i="8"/>
  <c r="K422" i="8"/>
  <c r="K421" i="8"/>
  <c r="K420" i="8"/>
  <c r="J419" i="8"/>
  <c r="J418" i="8"/>
  <c r="K417" i="8"/>
  <c r="J417" i="8"/>
  <c r="I419" i="8" s="1"/>
  <c r="K419" i="8" s="1"/>
  <c r="K416" i="8"/>
  <c r="J416" i="8"/>
  <c r="I418" i="8" s="1"/>
  <c r="K418" i="8" s="1"/>
  <c r="K415" i="8"/>
  <c r="J415" i="8"/>
  <c r="K414" i="8"/>
  <c r="J414" i="8"/>
  <c r="K413" i="8"/>
  <c r="J413" i="8"/>
  <c r="K412" i="8"/>
  <c r="J412" i="8"/>
  <c r="I411" i="8"/>
  <c r="K411" i="8" s="1"/>
  <c r="I410" i="8"/>
  <c r="K410" i="8" s="1"/>
  <c r="I409" i="8"/>
  <c r="K409" i="8" s="1"/>
  <c r="K408" i="8"/>
  <c r="K407" i="8"/>
  <c r="K406" i="8"/>
  <c r="K405" i="8"/>
  <c r="K404" i="8"/>
  <c r="K403" i="8"/>
  <c r="K402" i="8"/>
  <c r="J402" i="8"/>
  <c r="K401" i="8"/>
  <c r="J401" i="8"/>
  <c r="K400" i="8"/>
  <c r="K399" i="8"/>
  <c r="K398" i="8"/>
  <c r="K397" i="8"/>
  <c r="K396" i="8"/>
  <c r="K395" i="8"/>
  <c r="K394" i="8"/>
  <c r="J394" i="8"/>
  <c r="K393" i="8"/>
  <c r="J393" i="8"/>
  <c r="J392" i="8"/>
  <c r="I392" i="8"/>
  <c r="K392" i="8" s="1"/>
  <c r="J391" i="8"/>
  <c r="J390" i="8" s="1"/>
  <c r="I391" i="8"/>
  <c r="K391" i="8" s="1"/>
  <c r="I390" i="8"/>
  <c r="K389" i="8"/>
  <c r="K388" i="8"/>
  <c r="K387" i="8"/>
  <c r="K386" i="8"/>
  <c r="K385" i="8"/>
  <c r="K384" i="8"/>
  <c r="K383" i="8"/>
  <c r="J383" i="8"/>
  <c r="K382" i="8"/>
  <c r="J382" i="8"/>
  <c r="J376" i="8" s="1"/>
  <c r="J359" i="8" s="1"/>
  <c r="K381" i="8"/>
  <c r="K380" i="8"/>
  <c r="K379" i="8"/>
  <c r="K378" i="8"/>
  <c r="J377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K361" i="8" s="1"/>
  <c r="J360" i="8"/>
  <c r="I359" i="8"/>
  <c r="I368" i="8" s="1"/>
  <c r="K368" i="8" s="1"/>
  <c r="M354" i="8"/>
  <c r="L354" i="8"/>
  <c r="N354" i="8" s="1"/>
  <c r="L353" i="8"/>
  <c r="N353" i="8" s="1"/>
  <c r="M352" i="8"/>
  <c r="N351" i="8"/>
  <c r="M350" i="8"/>
  <c r="I347" i="8"/>
  <c r="K347" i="8" s="1"/>
  <c r="I346" i="8"/>
  <c r="K346" i="8" s="1"/>
  <c r="I345" i="8"/>
  <c r="K345" i="8" s="1"/>
  <c r="J344" i="8"/>
  <c r="J330" i="8" s="1"/>
  <c r="M334" i="8"/>
  <c r="L334" i="8"/>
  <c r="N334" i="8" s="1"/>
  <c r="L333" i="8"/>
  <c r="N333" i="8" s="1"/>
  <c r="M332" i="8"/>
  <c r="N331" i="8"/>
  <c r="M330" i="8"/>
  <c r="I327" i="8"/>
  <c r="K327" i="8" s="1"/>
  <c r="I326" i="8"/>
  <c r="K326" i="8" s="1"/>
  <c r="J325" i="8"/>
  <c r="I324" i="8"/>
  <c r="K324" i="8" s="1"/>
  <c r="I323" i="8"/>
  <c r="K323" i="8" s="1"/>
  <c r="I322" i="8"/>
  <c r="K322" i="8" s="1"/>
  <c r="J321" i="8"/>
  <c r="I321" i="8"/>
  <c r="K321" i="8" s="1"/>
  <c r="I320" i="8"/>
  <c r="K320" i="8" s="1"/>
  <c r="I319" i="8"/>
  <c r="K319" i="8" s="1"/>
  <c r="I318" i="8"/>
  <c r="K318" i="8" s="1"/>
  <c r="I317" i="8"/>
  <c r="J316" i="8"/>
  <c r="I316" i="8"/>
  <c r="K316" i="8" s="1"/>
  <c r="I315" i="8"/>
  <c r="K315" i="8" s="1"/>
  <c r="I314" i="8"/>
  <c r="K314" i="8" s="1"/>
  <c r="I313" i="8"/>
  <c r="K313" i="8" s="1"/>
  <c r="J312" i="8"/>
  <c r="I312" i="8"/>
  <c r="K312" i="8" s="1"/>
  <c r="J311" i="8"/>
  <c r="M301" i="8"/>
  <c r="L301" i="8"/>
  <c r="N301" i="8" s="1"/>
  <c r="L300" i="8"/>
  <c r="N300" i="8" s="1"/>
  <c r="M299" i="8"/>
  <c r="M296" i="8" s="1"/>
  <c r="N298" i="8"/>
  <c r="J297" i="8"/>
  <c r="J296" i="8"/>
  <c r="I293" i="8"/>
  <c r="K293" i="8" s="1"/>
  <c r="I292" i="8"/>
  <c r="I291" i="8"/>
  <c r="K291" i="8" s="1"/>
  <c r="M280" i="8"/>
  <c r="L280" i="8"/>
  <c r="N280" i="8" s="1"/>
  <c r="L279" i="8"/>
  <c r="N279" i="8" s="1"/>
  <c r="M278" i="8"/>
  <c r="M275" i="8" s="1"/>
  <c r="N277" i="8"/>
  <c r="J276" i="8"/>
  <c r="J275" i="8"/>
  <c r="I272" i="8"/>
  <c r="K272" i="8" s="1"/>
  <c r="I271" i="8"/>
  <c r="J270" i="8"/>
  <c r="I268" i="8"/>
  <c r="K268" i="8" s="1"/>
  <c r="I266" i="8"/>
  <c r="K266" i="8" s="1"/>
  <c r="I264" i="8"/>
  <c r="J263" i="8"/>
  <c r="J259" i="8" s="1"/>
  <c r="I263" i="8"/>
  <c r="K263" i="8" s="1"/>
  <c r="J262" i="8"/>
  <c r="I260" i="8"/>
  <c r="K260" i="8" s="1"/>
  <c r="M249" i="8"/>
  <c r="L249" i="8"/>
  <c r="N249" i="8" s="1"/>
  <c r="L248" i="8"/>
  <c r="N248" i="8" s="1"/>
  <c r="M247" i="8"/>
  <c r="M244" i="8" s="1"/>
  <c r="N246" i="8"/>
  <c r="J245" i="8"/>
  <c r="J244" i="8"/>
  <c r="K241" i="8"/>
  <c r="J241" i="8"/>
  <c r="J240" i="8"/>
  <c r="J228" i="8" s="1"/>
  <c r="I240" i="8"/>
  <c r="K239" i="8"/>
  <c r="J239" i="8"/>
  <c r="J238" i="8"/>
  <c r="I238" i="8"/>
  <c r="K237" i="8"/>
  <c r="J237" i="8"/>
  <c r="J236" i="8"/>
  <c r="I236" i="8"/>
  <c r="I228" i="8" s="1"/>
  <c r="J235" i="8"/>
  <c r="I235" i="8"/>
  <c r="K234" i="8"/>
  <c r="J234" i="8"/>
  <c r="L232" i="8"/>
  <c r="N232" i="8" s="1"/>
  <c r="L231" i="8"/>
  <c r="N231" i="8" s="1"/>
  <c r="M230" i="8"/>
  <c r="N229" i="8"/>
  <c r="M228" i="8"/>
  <c r="I224" i="8"/>
  <c r="I214" i="8" s="1"/>
  <c r="K214" i="8" s="1"/>
  <c r="L218" i="8"/>
  <c r="N217" i="8"/>
  <c r="M216" i="8"/>
  <c r="N215" i="8"/>
  <c r="M214" i="8"/>
  <c r="J214" i="8"/>
  <c r="I211" i="8"/>
  <c r="K211" i="8" s="1"/>
  <c r="I209" i="8"/>
  <c r="L203" i="8"/>
  <c r="N203" i="8" s="1"/>
  <c r="N202" i="8"/>
  <c r="M201" i="8"/>
  <c r="N200" i="8"/>
  <c r="M199" i="8"/>
  <c r="J199" i="8"/>
  <c r="I195" i="8"/>
  <c r="K195" i="8" s="1"/>
  <c r="L189" i="8"/>
  <c r="N189" i="8" s="1"/>
  <c r="L188" i="8"/>
  <c r="N188" i="8" s="1"/>
  <c r="M187" i="8"/>
  <c r="N186" i="8"/>
  <c r="M185" i="8"/>
  <c r="J185" i="8"/>
  <c r="I182" i="8"/>
  <c r="K182" i="8" s="1"/>
  <c r="I181" i="8"/>
  <c r="K181" i="8" s="1"/>
  <c r="I180" i="8"/>
  <c r="K180" i="8" s="1"/>
  <c r="I179" i="8"/>
  <c r="K179" i="8" s="1"/>
  <c r="L173" i="8"/>
  <c r="N173" i="8" s="1"/>
  <c r="L172" i="8"/>
  <c r="N172" i="8" s="1"/>
  <c r="M171" i="8"/>
  <c r="N170" i="8"/>
  <c r="M169" i="8"/>
  <c r="J169" i="8"/>
  <c r="K164" i="8"/>
  <c r="K158" i="8"/>
  <c r="J158" i="8"/>
  <c r="I158" i="8"/>
  <c r="I155" i="8"/>
  <c r="K155" i="8" s="1"/>
  <c r="J149" i="8"/>
  <c r="J144" i="8" s="1"/>
  <c r="L148" i="8"/>
  <c r="N147" i="8"/>
  <c r="M146" i="8"/>
  <c r="N145" i="8"/>
  <c r="M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N132" i="8" s="1"/>
  <c r="M131" i="8"/>
  <c r="N130" i="8"/>
  <c r="M129" i="8"/>
  <c r="J129" i="8"/>
  <c r="L126" i="8"/>
  <c r="N126" i="8" s="1"/>
  <c r="I126" i="8"/>
  <c r="K126" i="8" s="1"/>
  <c r="L125" i="8"/>
  <c r="N125" i="8" s="1"/>
  <c r="I125" i="8"/>
  <c r="I114" i="8" s="1"/>
  <c r="K114" i="8" s="1"/>
  <c r="I124" i="8"/>
  <c r="K124" i="8" s="1"/>
  <c r="L117" i="8"/>
  <c r="N117" i="8" s="1"/>
  <c r="M116" i="8"/>
  <c r="N115" i="8"/>
  <c r="M114" i="8"/>
  <c r="J114" i="8"/>
  <c r="L111" i="8"/>
  <c r="N111" i="8" s="1"/>
  <c r="I111" i="8"/>
  <c r="L110" i="8"/>
  <c r="N110" i="8" s="1"/>
  <c r="I110" i="8"/>
  <c r="K110" i="8" s="1"/>
  <c r="L104" i="8"/>
  <c r="N104" i="8" s="1"/>
  <c r="M103" i="8"/>
  <c r="N102" i="8"/>
  <c r="M101" i="8"/>
  <c r="J101" i="8"/>
  <c r="L98" i="8"/>
  <c r="N98" i="8" s="1"/>
  <c r="I98" i="8"/>
  <c r="K98" i="8" s="1"/>
  <c r="L92" i="8"/>
  <c r="N92" i="8" s="1"/>
  <c r="M91" i="8"/>
  <c r="N90" i="8"/>
  <c r="M89" i="8"/>
  <c r="J89" i="8"/>
  <c r="J84" i="8"/>
  <c r="I83" i="8"/>
  <c r="L77" i="8"/>
  <c r="N77" i="8" s="1"/>
  <c r="M76" i="8"/>
  <c r="N75" i="8"/>
  <c r="M74" i="8"/>
  <c r="J74" i="8"/>
  <c r="M73" i="8"/>
  <c r="L72" i="8"/>
  <c r="N72" i="8" s="1"/>
  <c r="M71" i="8"/>
  <c r="N70" i="8"/>
  <c r="M68" i="8"/>
  <c r="J68" i="8"/>
  <c r="I62" i="8"/>
  <c r="I63" i="8" s="1"/>
  <c r="K63" i="8" s="1"/>
  <c r="L56" i="8"/>
  <c r="N56" i="8" s="1"/>
  <c r="L55" i="8"/>
  <c r="N55" i="8" s="1"/>
  <c r="M54" i="8"/>
  <c r="N53" i="8"/>
  <c r="M52" i="8"/>
  <c r="J52" i="8"/>
  <c r="I48" i="8"/>
  <c r="K48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M32" i="8" s="1"/>
  <c r="L35" i="8"/>
  <c r="N34" i="8"/>
  <c r="J33" i="8"/>
  <c r="J32" i="8"/>
  <c r="K28" i="8"/>
  <c r="I27" i="8"/>
  <c r="K27" i="8" s="1"/>
  <c r="I26" i="8"/>
  <c r="K26" i="8" s="1"/>
  <c r="I25" i="8"/>
  <c r="K25" i="8" s="1"/>
  <c r="I24" i="8"/>
  <c r="K24" i="8" s="1"/>
  <c r="I23" i="8"/>
  <c r="I22" i="8"/>
  <c r="J21" i="8"/>
  <c r="J20" i="8"/>
  <c r="L14" i="8"/>
  <c r="N14" i="8" s="1"/>
  <c r="L13" i="8"/>
  <c r="N13" i="8" s="1"/>
  <c r="M12" i="8"/>
  <c r="M9" i="8" s="1"/>
  <c r="M6" i="8" s="1"/>
  <c r="L12" i="8"/>
  <c r="N12" i="8" s="1"/>
  <c r="N11" i="8"/>
  <c r="J10" i="8"/>
  <c r="J9" i="8"/>
  <c r="J528" i="7"/>
  <c r="I528" i="7"/>
  <c r="J527" i="7"/>
  <c r="I527" i="7"/>
  <c r="J526" i="7"/>
  <c r="I526" i="7"/>
  <c r="K526" i="7" s="1"/>
  <c r="J525" i="7"/>
  <c r="I525" i="7"/>
  <c r="K525" i="7" s="1"/>
  <c r="J524" i="7"/>
  <c r="I524" i="7"/>
  <c r="J523" i="7"/>
  <c r="I523" i="7"/>
  <c r="J522" i="7"/>
  <c r="I522" i="7"/>
  <c r="J521" i="7"/>
  <c r="I521" i="7"/>
  <c r="J517" i="7"/>
  <c r="I517" i="7"/>
  <c r="J514" i="7"/>
  <c r="I514" i="7"/>
  <c r="J513" i="7"/>
  <c r="I513" i="7"/>
  <c r="K519" i="7" s="1"/>
  <c r="J510" i="7"/>
  <c r="I510" i="7"/>
  <c r="J504" i="7"/>
  <c r="I504" i="7"/>
  <c r="K510" i="7" s="1"/>
  <c r="M494" i="7"/>
  <c r="M492" i="7" s="1"/>
  <c r="M490" i="7" s="1"/>
  <c r="L494" i="7"/>
  <c r="N494" i="7" s="1"/>
  <c r="L493" i="7"/>
  <c r="N491" i="7"/>
  <c r="J490" i="7"/>
  <c r="J489" i="7"/>
  <c r="I489" i="7"/>
  <c r="K489" i="7" s="1"/>
  <c r="J488" i="7"/>
  <c r="J473" i="7" s="1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J483" i="7"/>
  <c r="I483" i="7"/>
  <c r="K483" i="7" s="1"/>
  <c r="J482" i="7"/>
  <c r="I482" i="7"/>
  <c r="K482" i="7" s="1"/>
  <c r="M477" i="7"/>
  <c r="L477" i="7"/>
  <c r="N477" i="7" s="1"/>
  <c r="L476" i="7"/>
  <c r="N476" i="7" s="1"/>
  <c r="M475" i="7"/>
  <c r="N474" i="7"/>
  <c r="M473" i="7"/>
  <c r="K472" i="7"/>
  <c r="K471" i="7"/>
  <c r="K470" i="7"/>
  <c r="K469" i="7"/>
  <c r="K468" i="7"/>
  <c r="J466" i="7"/>
  <c r="I466" i="7"/>
  <c r="I457" i="7" s="1"/>
  <c r="K457" i="7" s="1"/>
  <c r="M461" i="7"/>
  <c r="M459" i="7" s="1"/>
  <c r="L461" i="7"/>
  <c r="N461" i="7" s="1"/>
  <c r="L460" i="7"/>
  <c r="N460" i="7" s="1"/>
  <c r="N458" i="7"/>
  <c r="J457" i="7"/>
  <c r="I456" i="7"/>
  <c r="K456" i="7" s="1"/>
  <c r="I455" i="7"/>
  <c r="I454" i="7"/>
  <c r="K454" i="7" s="1"/>
  <c r="I453" i="7"/>
  <c r="K453" i="7" s="1"/>
  <c r="M448" i="7"/>
  <c r="L448" i="7"/>
  <c r="N448" i="7" s="1"/>
  <c r="L447" i="7"/>
  <c r="N447" i="7" s="1"/>
  <c r="M446" i="7"/>
  <c r="N445" i="7"/>
  <c r="M444" i="7"/>
  <c r="J444" i="7"/>
  <c r="I441" i="7"/>
  <c r="K441" i="7" s="1"/>
  <c r="I440" i="7"/>
  <c r="K440" i="7" s="1"/>
  <c r="M430" i="7"/>
  <c r="M428" i="7" s="1"/>
  <c r="M426" i="7" s="1"/>
  <c r="L430" i="7"/>
  <c r="N430" i="7" s="1"/>
  <c r="L429" i="7"/>
  <c r="N429" i="7" s="1"/>
  <c r="N427" i="7"/>
  <c r="J426" i="7"/>
  <c r="K425" i="7"/>
  <c r="K424" i="7"/>
  <c r="K423" i="7"/>
  <c r="K422" i="7"/>
  <c r="K421" i="7"/>
  <c r="K420" i="7"/>
  <c r="J419" i="7"/>
  <c r="J418" i="7"/>
  <c r="K417" i="7"/>
  <c r="J417" i="7"/>
  <c r="I419" i="7" s="1"/>
  <c r="K419" i="7" s="1"/>
  <c r="K416" i="7"/>
  <c r="J416" i="7"/>
  <c r="I418" i="7" s="1"/>
  <c r="K418" i="7" s="1"/>
  <c r="K415" i="7"/>
  <c r="J415" i="7"/>
  <c r="K414" i="7"/>
  <c r="J414" i="7"/>
  <c r="K413" i="7"/>
  <c r="J413" i="7"/>
  <c r="K412" i="7"/>
  <c r="J412" i="7"/>
  <c r="I411" i="7"/>
  <c r="K411" i="7" s="1"/>
  <c r="I410" i="7"/>
  <c r="K410" i="7" s="1"/>
  <c r="I409" i="7"/>
  <c r="K409" i="7" s="1"/>
  <c r="K408" i="7"/>
  <c r="K407" i="7"/>
  <c r="K406" i="7"/>
  <c r="K405" i="7"/>
  <c r="K404" i="7"/>
  <c r="K403" i="7"/>
  <c r="K402" i="7"/>
  <c r="J402" i="7"/>
  <c r="J392" i="7" s="1"/>
  <c r="K401" i="7"/>
  <c r="J401" i="7"/>
  <c r="K400" i="7"/>
  <c r="K399" i="7"/>
  <c r="K398" i="7"/>
  <c r="K397" i="7"/>
  <c r="K396" i="7"/>
  <c r="K395" i="7"/>
  <c r="K394" i="7"/>
  <c r="J394" i="7"/>
  <c r="K393" i="7"/>
  <c r="J393" i="7"/>
  <c r="J391" i="7" s="1"/>
  <c r="I392" i="7"/>
  <c r="I391" i="7"/>
  <c r="K391" i="7" s="1"/>
  <c r="J390" i="7"/>
  <c r="I390" i="7"/>
  <c r="K389" i="7"/>
  <c r="K388" i="7"/>
  <c r="K387" i="7"/>
  <c r="K386" i="7"/>
  <c r="K385" i="7"/>
  <c r="K384" i="7"/>
  <c r="K383" i="7"/>
  <c r="J383" i="7"/>
  <c r="K382" i="7"/>
  <c r="J382" i="7"/>
  <c r="K381" i="7"/>
  <c r="K380" i="7"/>
  <c r="K379" i="7"/>
  <c r="K378" i="7"/>
  <c r="J377" i="7"/>
  <c r="J376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I369" i="7" s="1"/>
  <c r="J360" i="7"/>
  <c r="J359" i="7"/>
  <c r="I359" i="7"/>
  <c r="K359" i="7" s="1"/>
  <c r="M354" i="7"/>
  <c r="M352" i="7" s="1"/>
  <c r="M350" i="7" s="1"/>
  <c r="L354" i="7"/>
  <c r="L353" i="7"/>
  <c r="N353" i="7" s="1"/>
  <c r="N351" i="7"/>
  <c r="J350" i="7"/>
  <c r="I347" i="7"/>
  <c r="K347" i="7" s="1"/>
  <c r="I346" i="7"/>
  <c r="K346" i="7" s="1"/>
  <c r="I345" i="7"/>
  <c r="J344" i="7"/>
  <c r="M334" i="7"/>
  <c r="M332" i="7" s="1"/>
  <c r="M330" i="7" s="1"/>
  <c r="L334" i="7"/>
  <c r="N334" i="7" s="1"/>
  <c r="L333" i="7"/>
  <c r="N331" i="7"/>
  <c r="J330" i="7"/>
  <c r="I327" i="7"/>
  <c r="K327" i="7" s="1"/>
  <c r="I326" i="7"/>
  <c r="J325" i="7"/>
  <c r="I324" i="7"/>
  <c r="K324" i="7" s="1"/>
  <c r="I323" i="7"/>
  <c r="K323" i="7" s="1"/>
  <c r="I322" i="7"/>
  <c r="K322" i="7" s="1"/>
  <c r="J321" i="7"/>
  <c r="I321" i="7"/>
  <c r="K321" i="7" s="1"/>
  <c r="I320" i="7"/>
  <c r="K320" i="7" s="1"/>
  <c r="I319" i="7"/>
  <c r="K319" i="7" s="1"/>
  <c r="I318" i="7"/>
  <c r="K318" i="7" s="1"/>
  <c r="I317" i="7"/>
  <c r="J316" i="7"/>
  <c r="I316" i="7"/>
  <c r="K316" i="7" s="1"/>
  <c r="I315" i="7"/>
  <c r="K315" i="7" s="1"/>
  <c r="I314" i="7"/>
  <c r="K314" i="7" s="1"/>
  <c r="I313" i="7"/>
  <c r="K313" i="7" s="1"/>
  <c r="J312" i="7"/>
  <c r="I312" i="7"/>
  <c r="K312" i="7" s="1"/>
  <c r="M301" i="7"/>
  <c r="M299" i="7" s="1"/>
  <c r="M296" i="7" s="1"/>
  <c r="L301" i="7"/>
  <c r="L300" i="7"/>
  <c r="N298" i="7"/>
  <c r="J296" i="7"/>
  <c r="I293" i="7"/>
  <c r="K293" i="7" s="1"/>
  <c r="I292" i="7"/>
  <c r="K292" i="7" s="1"/>
  <c r="I291" i="7"/>
  <c r="M280" i="7"/>
  <c r="M278" i="7" s="1"/>
  <c r="M275" i="7" s="1"/>
  <c r="L280" i="7"/>
  <c r="L279" i="7"/>
  <c r="N279" i="7" s="1"/>
  <c r="N277" i="7"/>
  <c r="J276" i="7"/>
  <c r="J275" i="7"/>
  <c r="I272" i="7"/>
  <c r="K272" i="7" s="1"/>
  <c r="I271" i="7"/>
  <c r="K271" i="7" s="1"/>
  <c r="J270" i="7"/>
  <c r="J244" i="7" s="1"/>
  <c r="I268" i="7"/>
  <c r="K268" i="7" s="1"/>
  <c r="I266" i="7"/>
  <c r="K266" i="7" s="1"/>
  <c r="I264" i="7"/>
  <c r="J263" i="7"/>
  <c r="I263" i="7"/>
  <c r="I267" i="7" s="1"/>
  <c r="K267" i="7" s="1"/>
  <c r="J262" i="7"/>
  <c r="I260" i="7"/>
  <c r="K260" i="7" s="1"/>
  <c r="J259" i="7"/>
  <c r="M249" i="7"/>
  <c r="M247" i="7" s="1"/>
  <c r="M244" i="7" s="1"/>
  <c r="L249" i="7"/>
  <c r="N249" i="7" s="1"/>
  <c r="L248" i="7"/>
  <c r="N246" i="7"/>
  <c r="J245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I228" i="7" s="1"/>
  <c r="J235" i="7"/>
  <c r="I235" i="7"/>
  <c r="K234" i="7"/>
  <c r="J234" i="7"/>
  <c r="L232" i="7"/>
  <c r="N232" i="7" s="1"/>
  <c r="L231" i="7"/>
  <c r="N231" i="7" s="1"/>
  <c r="M230" i="7"/>
  <c r="N229" i="7"/>
  <c r="M228" i="7"/>
  <c r="I224" i="7"/>
  <c r="I214" i="7" s="1"/>
  <c r="K214" i="7" s="1"/>
  <c r="L218" i="7"/>
  <c r="N218" i="7" s="1"/>
  <c r="N217" i="7"/>
  <c r="M216" i="7"/>
  <c r="N215" i="7"/>
  <c r="M214" i="7"/>
  <c r="J214" i="7"/>
  <c r="I211" i="7"/>
  <c r="K211" i="7" s="1"/>
  <c r="I209" i="7"/>
  <c r="K209" i="7" s="1"/>
  <c r="L203" i="7"/>
  <c r="N203" i="7" s="1"/>
  <c r="N202" i="7"/>
  <c r="M201" i="7"/>
  <c r="N200" i="7"/>
  <c r="M199" i="7"/>
  <c r="J199" i="7"/>
  <c r="I195" i="7"/>
  <c r="K195" i="7" s="1"/>
  <c r="L189" i="7"/>
  <c r="N189" i="7" s="1"/>
  <c r="L188" i="7"/>
  <c r="N188" i="7" s="1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L172" i="7"/>
  <c r="N172" i="7" s="1"/>
  <c r="M171" i="7"/>
  <c r="N170" i="7"/>
  <c r="M169" i="7"/>
  <c r="J169" i="7"/>
  <c r="K164" i="7"/>
  <c r="J158" i="7"/>
  <c r="I158" i="7"/>
  <c r="K158" i="7" s="1"/>
  <c r="I155" i="7"/>
  <c r="I149" i="7" s="1"/>
  <c r="I144" i="7" s="1"/>
  <c r="K144" i="7" s="1"/>
  <c r="J149" i="7"/>
  <c r="J144" i="7" s="1"/>
  <c r="L148" i="7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I129" i="7" s="1"/>
  <c r="K129" i="7" s="1"/>
  <c r="L132" i="7"/>
  <c r="N132" i="7" s="1"/>
  <c r="M131" i="7"/>
  <c r="N130" i="7"/>
  <c r="M129" i="7"/>
  <c r="J129" i="7"/>
  <c r="L126" i="7"/>
  <c r="N126" i="7" s="1"/>
  <c r="I126" i="7"/>
  <c r="L125" i="7"/>
  <c r="N125" i="7" s="1"/>
  <c r="I125" i="7"/>
  <c r="I124" i="7"/>
  <c r="K124" i="7" s="1"/>
  <c r="L117" i="7"/>
  <c r="M116" i="7"/>
  <c r="N115" i="7"/>
  <c r="M114" i="7"/>
  <c r="J114" i="7"/>
  <c r="L111" i="7"/>
  <c r="N111" i="7" s="1"/>
  <c r="I111" i="7"/>
  <c r="L110" i="7"/>
  <c r="N110" i="7" s="1"/>
  <c r="I110" i="7"/>
  <c r="K110" i="7" s="1"/>
  <c r="L104" i="7"/>
  <c r="M103" i="7"/>
  <c r="N102" i="7"/>
  <c r="M101" i="7"/>
  <c r="J101" i="7"/>
  <c r="L98" i="7"/>
  <c r="N98" i="7" s="1"/>
  <c r="I98" i="7"/>
  <c r="K98" i="7" s="1"/>
  <c r="L92" i="7"/>
  <c r="M91" i="7"/>
  <c r="N90" i="7"/>
  <c r="M89" i="7"/>
  <c r="J89" i="7"/>
  <c r="J84" i="7"/>
  <c r="I83" i="7"/>
  <c r="L77" i="7"/>
  <c r="L76" i="7" s="1"/>
  <c r="N76" i="7" s="1"/>
  <c r="M76" i="7"/>
  <c r="N75" i="7"/>
  <c r="M74" i="7"/>
  <c r="J74" i="7"/>
  <c r="M73" i="7"/>
  <c r="L72" i="7"/>
  <c r="N72" i="7" s="1"/>
  <c r="M71" i="7"/>
  <c r="N70" i="7"/>
  <c r="M68" i="7"/>
  <c r="J68" i="7"/>
  <c r="I62" i="7"/>
  <c r="K62" i="7" s="1"/>
  <c r="L56" i="7"/>
  <c r="N56" i="7" s="1"/>
  <c r="L55" i="7"/>
  <c r="N55" i="7" s="1"/>
  <c r="M54" i="7"/>
  <c r="N53" i="7"/>
  <c r="M52" i="7"/>
  <c r="J52" i="7"/>
  <c r="I48" i="7"/>
  <c r="K48" i="7" s="1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L35" i="7"/>
  <c r="L32" i="7" s="1"/>
  <c r="N34" i="7"/>
  <c r="J33" i="7"/>
  <c r="J32" i="7"/>
  <c r="I28" i="7"/>
  <c r="K28" i="7" s="1"/>
  <c r="I27" i="7"/>
  <c r="K27" i="7" s="1"/>
  <c r="I26" i="7"/>
  <c r="K26" i="7" s="1"/>
  <c r="I25" i="7"/>
  <c r="K25" i="7" s="1"/>
  <c r="I24" i="7"/>
  <c r="K24" i="7" s="1"/>
  <c r="I23" i="7"/>
  <c r="K23" i="7" s="1"/>
  <c r="I22" i="7"/>
  <c r="J21" i="7"/>
  <c r="J20" i="7"/>
  <c r="J9" i="7" s="1"/>
  <c r="L14" i="7"/>
  <c r="N14" i="7" s="1"/>
  <c r="L13" i="7"/>
  <c r="N13" i="7" s="1"/>
  <c r="M12" i="7"/>
  <c r="L12" i="7"/>
  <c r="N12" i="7" s="1"/>
  <c r="N11" i="7"/>
  <c r="J10" i="7"/>
  <c r="M9" i="7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17" i="6"/>
  <c r="I517" i="6"/>
  <c r="J514" i="6"/>
  <c r="J513" i="6" s="1"/>
  <c r="I514" i="6"/>
  <c r="I513" i="6"/>
  <c r="K514" i="6" s="1"/>
  <c r="J510" i="6"/>
  <c r="I510" i="6"/>
  <c r="J504" i="6"/>
  <c r="J490" i="6" s="1"/>
  <c r="I504" i="6"/>
  <c r="K510" i="6" s="1"/>
  <c r="M494" i="6"/>
  <c r="L494" i="6"/>
  <c r="N494" i="6" s="1"/>
  <c r="L493" i="6"/>
  <c r="N493" i="6" s="1"/>
  <c r="M492" i="6"/>
  <c r="N491" i="6"/>
  <c r="M490" i="6"/>
  <c r="J489" i="6"/>
  <c r="I489" i="6"/>
  <c r="K489" i="6" s="1"/>
  <c r="J488" i="6"/>
  <c r="J473" i="6" s="1"/>
  <c r="I488" i="6"/>
  <c r="J487" i="6"/>
  <c r="I487" i="6"/>
  <c r="K487" i="6" s="1"/>
  <c r="J486" i="6"/>
  <c r="I486" i="6"/>
  <c r="J485" i="6"/>
  <c r="I485" i="6"/>
  <c r="K485" i="6" s="1"/>
  <c r="J484" i="6"/>
  <c r="I484" i="6"/>
  <c r="I473" i="6" s="1"/>
  <c r="J483" i="6"/>
  <c r="I483" i="6"/>
  <c r="K483" i="6" s="1"/>
  <c r="J482" i="6"/>
  <c r="I482" i="6"/>
  <c r="M477" i="6"/>
  <c r="M475" i="6" s="1"/>
  <c r="M473" i="6" s="1"/>
  <c r="L477" i="6"/>
  <c r="L476" i="6"/>
  <c r="N476" i="6" s="1"/>
  <c r="N474" i="6"/>
  <c r="K472" i="6"/>
  <c r="K471" i="6"/>
  <c r="K470" i="6"/>
  <c r="K469" i="6"/>
  <c r="K468" i="6"/>
  <c r="J466" i="6"/>
  <c r="I466" i="6"/>
  <c r="I457" i="6" s="1"/>
  <c r="M461" i="6"/>
  <c r="L461" i="6"/>
  <c r="N461" i="6" s="1"/>
  <c r="L460" i="6"/>
  <c r="N460" i="6" s="1"/>
  <c r="M459" i="6"/>
  <c r="N458" i="6"/>
  <c r="M457" i="6"/>
  <c r="I456" i="6"/>
  <c r="K456" i="6" s="1"/>
  <c r="I455" i="6"/>
  <c r="K455" i="6" s="1"/>
  <c r="I454" i="6"/>
  <c r="K454" i="6" s="1"/>
  <c r="I453" i="6"/>
  <c r="K453" i="6" s="1"/>
  <c r="M448" i="6"/>
  <c r="M446" i="6" s="1"/>
  <c r="M444" i="6" s="1"/>
  <c r="L448" i="6"/>
  <c r="N448" i="6" s="1"/>
  <c r="L447" i="6"/>
  <c r="N447" i="6" s="1"/>
  <c r="N445" i="6"/>
  <c r="J444" i="6"/>
  <c r="I441" i="6"/>
  <c r="K441" i="6" s="1"/>
  <c r="I440" i="6"/>
  <c r="K440" i="6" s="1"/>
  <c r="M430" i="6"/>
  <c r="L430" i="6"/>
  <c r="N430" i="6" s="1"/>
  <c r="L429" i="6"/>
  <c r="N429" i="6" s="1"/>
  <c r="M428" i="6"/>
  <c r="N427" i="6"/>
  <c r="M426" i="6"/>
  <c r="J426" i="6"/>
  <c r="K425" i="6"/>
  <c r="K424" i="6"/>
  <c r="K423" i="6"/>
  <c r="K422" i="6"/>
  <c r="K421" i="6"/>
  <c r="K420" i="6"/>
  <c r="J419" i="6"/>
  <c r="J418" i="6"/>
  <c r="K417" i="6"/>
  <c r="J417" i="6"/>
  <c r="I419" i="6" s="1"/>
  <c r="K419" i="6" s="1"/>
  <c r="K416" i="6"/>
  <c r="J416" i="6"/>
  <c r="I418" i="6" s="1"/>
  <c r="K418" i="6" s="1"/>
  <c r="K415" i="6"/>
  <c r="J415" i="6"/>
  <c r="K414" i="6"/>
  <c r="J414" i="6"/>
  <c r="K413" i="6"/>
  <c r="J413" i="6"/>
  <c r="K412" i="6"/>
  <c r="J412" i="6"/>
  <c r="I411" i="6"/>
  <c r="K411" i="6" s="1"/>
  <c r="I410" i="6"/>
  <c r="K410" i="6" s="1"/>
  <c r="I409" i="6"/>
  <c r="K409" i="6" s="1"/>
  <c r="K408" i="6"/>
  <c r="K407" i="6"/>
  <c r="K406" i="6"/>
  <c r="K405" i="6"/>
  <c r="K404" i="6"/>
  <c r="K403" i="6"/>
  <c r="K402" i="6"/>
  <c r="J402" i="6"/>
  <c r="K401" i="6"/>
  <c r="J401" i="6"/>
  <c r="K400" i="6"/>
  <c r="K399" i="6"/>
  <c r="K398" i="6"/>
  <c r="K397" i="6"/>
  <c r="K396" i="6"/>
  <c r="K395" i="6"/>
  <c r="K394" i="6"/>
  <c r="J394" i="6"/>
  <c r="K393" i="6"/>
  <c r="J393" i="6"/>
  <c r="J392" i="6"/>
  <c r="I392" i="6"/>
  <c r="K392" i="6" s="1"/>
  <c r="J391" i="6"/>
  <c r="J390" i="6" s="1"/>
  <c r="I391" i="6"/>
  <c r="K391" i="6" s="1"/>
  <c r="I390" i="6"/>
  <c r="K390" i="6" s="1"/>
  <c r="K389" i="6"/>
  <c r="K388" i="6"/>
  <c r="K387" i="6"/>
  <c r="K386" i="6"/>
  <c r="K385" i="6"/>
  <c r="K384" i="6"/>
  <c r="K383" i="6"/>
  <c r="J383" i="6"/>
  <c r="K382" i="6"/>
  <c r="J382" i="6"/>
  <c r="J376" i="6" s="1"/>
  <c r="J359" i="6" s="1"/>
  <c r="J350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I377" i="6" s="1"/>
  <c r="K377" i="6" s="1"/>
  <c r="J360" i="6"/>
  <c r="I359" i="6"/>
  <c r="M354" i="6"/>
  <c r="L354" i="6"/>
  <c r="N354" i="6" s="1"/>
  <c r="L353" i="6"/>
  <c r="N353" i="6" s="1"/>
  <c r="M352" i="6"/>
  <c r="N351" i="6"/>
  <c r="M350" i="6"/>
  <c r="I347" i="6"/>
  <c r="K347" i="6" s="1"/>
  <c r="I346" i="6"/>
  <c r="K346" i="6" s="1"/>
  <c r="I345" i="6"/>
  <c r="K345" i="6" s="1"/>
  <c r="J344" i="6"/>
  <c r="J330" i="6" s="1"/>
  <c r="M334" i="6"/>
  <c r="L334" i="6"/>
  <c r="N334" i="6" s="1"/>
  <c r="L333" i="6"/>
  <c r="N333" i="6" s="1"/>
  <c r="M332" i="6"/>
  <c r="N331" i="6"/>
  <c r="M330" i="6"/>
  <c r="I327" i="6"/>
  <c r="K327" i="6" s="1"/>
  <c r="I326" i="6"/>
  <c r="K326" i="6" s="1"/>
  <c r="J325" i="6"/>
  <c r="I324" i="6"/>
  <c r="K324" i="6" s="1"/>
  <c r="I323" i="6"/>
  <c r="K323" i="6" s="1"/>
  <c r="I322" i="6"/>
  <c r="K322" i="6" s="1"/>
  <c r="J321" i="6"/>
  <c r="I321" i="6"/>
  <c r="K321" i="6" s="1"/>
  <c r="I320" i="6"/>
  <c r="K320" i="6" s="1"/>
  <c r="I319" i="6"/>
  <c r="K319" i="6" s="1"/>
  <c r="I318" i="6"/>
  <c r="K318" i="6" s="1"/>
  <c r="I317" i="6"/>
  <c r="K317" i="6" s="1"/>
  <c r="J316" i="6"/>
  <c r="I316" i="6"/>
  <c r="I315" i="6"/>
  <c r="K315" i="6" s="1"/>
  <c r="I314" i="6"/>
  <c r="K314" i="6" s="1"/>
  <c r="I313" i="6"/>
  <c r="K313" i="6" s="1"/>
  <c r="J312" i="6"/>
  <c r="I312" i="6"/>
  <c r="K312" i="6" s="1"/>
  <c r="J311" i="6"/>
  <c r="M301" i="6"/>
  <c r="L301" i="6"/>
  <c r="N301" i="6" s="1"/>
  <c r="L300" i="6"/>
  <c r="N300" i="6" s="1"/>
  <c r="M299" i="6"/>
  <c r="M296" i="6" s="1"/>
  <c r="N298" i="6"/>
  <c r="J297" i="6"/>
  <c r="J296" i="6"/>
  <c r="I293" i="6"/>
  <c r="K293" i="6" s="1"/>
  <c r="I292" i="6"/>
  <c r="K292" i="6" s="1"/>
  <c r="I291" i="6"/>
  <c r="M280" i="6"/>
  <c r="L280" i="6"/>
  <c r="N280" i="6" s="1"/>
  <c r="L279" i="6"/>
  <c r="N279" i="6" s="1"/>
  <c r="M278" i="6"/>
  <c r="M275" i="6" s="1"/>
  <c r="N277" i="6"/>
  <c r="J276" i="6"/>
  <c r="J275" i="6"/>
  <c r="I272" i="6"/>
  <c r="I271" i="6"/>
  <c r="K271" i="6" s="1"/>
  <c r="J270" i="6"/>
  <c r="I268" i="6"/>
  <c r="K268" i="6" s="1"/>
  <c r="I266" i="6"/>
  <c r="K266" i="6" s="1"/>
  <c r="I264" i="6"/>
  <c r="J263" i="6"/>
  <c r="J259" i="6" s="1"/>
  <c r="I263" i="6"/>
  <c r="K263" i="6" s="1"/>
  <c r="J262" i="6"/>
  <c r="I260" i="6"/>
  <c r="K260" i="6" s="1"/>
  <c r="M249" i="6"/>
  <c r="L249" i="6"/>
  <c r="N249" i="6" s="1"/>
  <c r="L248" i="6"/>
  <c r="N248" i="6" s="1"/>
  <c r="M247" i="6"/>
  <c r="M244" i="6" s="1"/>
  <c r="M242" i="6" s="1"/>
  <c r="N246" i="6"/>
  <c r="J245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I228" i="6" s="1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K224" i="6" s="1"/>
  <c r="L218" i="6"/>
  <c r="N217" i="6"/>
  <c r="M216" i="6"/>
  <c r="N215" i="6"/>
  <c r="M214" i="6"/>
  <c r="J214" i="6"/>
  <c r="I211" i="6"/>
  <c r="K211" i="6" s="1"/>
  <c r="I209" i="6"/>
  <c r="L203" i="6"/>
  <c r="N202" i="6"/>
  <c r="M201" i="6"/>
  <c r="N200" i="6"/>
  <c r="M199" i="6"/>
  <c r="J199" i="6"/>
  <c r="I195" i="6"/>
  <c r="K195" i="6" s="1"/>
  <c r="L189" i="6"/>
  <c r="N189" i="6" s="1"/>
  <c r="L188" i="6"/>
  <c r="N188" i="6" s="1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K164" i="6"/>
  <c r="K158" i="6"/>
  <c r="J158" i="6"/>
  <c r="I158" i="6"/>
  <c r="I155" i="6"/>
  <c r="K155" i="6" s="1"/>
  <c r="J149" i="6"/>
  <c r="J144" i="6" s="1"/>
  <c r="L148" i="6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N132" i="6" s="1"/>
  <c r="M131" i="6"/>
  <c r="N130" i="6"/>
  <c r="M129" i="6"/>
  <c r="J129" i="6"/>
  <c r="L126" i="6"/>
  <c r="N126" i="6" s="1"/>
  <c r="I126" i="6"/>
  <c r="K126" i="6" s="1"/>
  <c r="L125" i="6"/>
  <c r="N125" i="6" s="1"/>
  <c r="I125" i="6"/>
  <c r="I114" i="6" s="1"/>
  <c r="K114" i="6" s="1"/>
  <c r="I124" i="6"/>
  <c r="K124" i="6" s="1"/>
  <c r="L117" i="6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M103" i="6"/>
  <c r="N102" i="6"/>
  <c r="M101" i="6"/>
  <c r="J101" i="6"/>
  <c r="L98" i="6"/>
  <c r="N98" i="6" s="1"/>
  <c r="I98" i="6"/>
  <c r="K98" i="6" s="1"/>
  <c r="L92" i="6"/>
  <c r="M91" i="6"/>
  <c r="N90" i="6"/>
  <c r="M89" i="6"/>
  <c r="J89" i="6"/>
  <c r="J84" i="6"/>
  <c r="I83" i="6"/>
  <c r="I74" i="6" s="1"/>
  <c r="L77" i="6"/>
  <c r="N77" i="6" s="1"/>
  <c r="M76" i="6"/>
  <c r="N75" i="6"/>
  <c r="M74" i="6"/>
  <c r="J74" i="6"/>
  <c r="M73" i="6"/>
  <c r="L72" i="6"/>
  <c r="N72" i="6" s="1"/>
  <c r="M71" i="6"/>
  <c r="N70" i="6"/>
  <c r="M68" i="6"/>
  <c r="J68" i="6"/>
  <c r="I62" i="6"/>
  <c r="L56" i="6"/>
  <c r="N56" i="6" s="1"/>
  <c r="L55" i="6"/>
  <c r="M54" i="6"/>
  <c r="N53" i="6"/>
  <c r="M52" i="6"/>
  <c r="J52" i="6"/>
  <c r="I48" i="6"/>
  <c r="I47" i="6"/>
  <c r="K47" i="6" s="1"/>
  <c r="I46" i="6"/>
  <c r="K46" i="6" s="1"/>
  <c r="I45" i="6"/>
  <c r="K45" i="6" s="1"/>
  <c r="I44" i="6"/>
  <c r="I43" i="6"/>
  <c r="K43" i="6" s="1"/>
  <c r="L37" i="6"/>
  <c r="N37" i="6" s="1"/>
  <c r="L36" i="6"/>
  <c r="N36" i="6" s="1"/>
  <c r="M35" i="6"/>
  <c r="L35" i="6"/>
  <c r="L32" i="6" s="1"/>
  <c r="N34" i="6"/>
  <c r="J33" i="6"/>
  <c r="J32" i="6"/>
  <c r="I28" i="6"/>
  <c r="K28" i="6" s="1"/>
  <c r="I27" i="6"/>
  <c r="K27" i="6" s="1"/>
  <c r="I26" i="6"/>
  <c r="K26" i="6" s="1"/>
  <c r="I25" i="6"/>
  <c r="K25" i="6" s="1"/>
  <c r="I24" i="6"/>
  <c r="I23" i="6"/>
  <c r="I22" i="6"/>
  <c r="K22" i="6" s="1"/>
  <c r="J21" i="6"/>
  <c r="J20" i="6"/>
  <c r="J9" i="6" s="1"/>
  <c r="L14" i="6"/>
  <c r="N14" i="6" s="1"/>
  <c r="L13" i="6"/>
  <c r="N13" i="6" s="1"/>
  <c r="M12" i="6"/>
  <c r="L12" i="6"/>
  <c r="L9" i="6" s="1"/>
  <c r="N11" i="6"/>
  <c r="J10" i="6"/>
  <c r="M9" i="6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K514" i="5" s="1"/>
  <c r="J510" i="5"/>
  <c r="I510" i="5"/>
  <c r="J504" i="5"/>
  <c r="I504" i="5"/>
  <c r="K511" i="5" s="1"/>
  <c r="M494" i="5"/>
  <c r="L494" i="5"/>
  <c r="N494" i="5" s="1"/>
  <c r="L493" i="5"/>
  <c r="N493" i="5" s="1"/>
  <c r="M492" i="5"/>
  <c r="N491" i="5"/>
  <c r="M490" i="5"/>
  <c r="J489" i="5"/>
  <c r="I489" i="5"/>
  <c r="K489" i="5" s="1"/>
  <c r="J488" i="5"/>
  <c r="J473" i="5" s="1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I473" i="5" s="1"/>
  <c r="K473" i="5" s="1"/>
  <c r="J483" i="5"/>
  <c r="I483" i="5"/>
  <c r="K483" i="5" s="1"/>
  <c r="J482" i="5"/>
  <c r="I482" i="5"/>
  <c r="K482" i="5" s="1"/>
  <c r="M477" i="5"/>
  <c r="M475" i="5" s="1"/>
  <c r="M473" i="5" s="1"/>
  <c r="L477" i="5"/>
  <c r="N477" i="5" s="1"/>
  <c r="L476" i="5"/>
  <c r="N474" i="5"/>
  <c r="K472" i="5"/>
  <c r="K471" i="5"/>
  <c r="K470" i="5"/>
  <c r="K469" i="5"/>
  <c r="K468" i="5"/>
  <c r="J466" i="5"/>
  <c r="J457" i="5" s="1"/>
  <c r="I466" i="5"/>
  <c r="M461" i="5"/>
  <c r="L461" i="5"/>
  <c r="N461" i="5" s="1"/>
  <c r="L460" i="5"/>
  <c r="N460" i="5" s="1"/>
  <c r="M459" i="5"/>
  <c r="N458" i="5"/>
  <c r="M457" i="5"/>
  <c r="I456" i="5"/>
  <c r="K456" i="5" s="1"/>
  <c r="I455" i="5"/>
  <c r="K455" i="5" s="1"/>
  <c r="I454" i="5"/>
  <c r="K454" i="5" s="1"/>
  <c r="I453" i="5"/>
  <c r="K453" i="5" s="1"/>
  <c r="M448" i="5"/>
  <c r="M446" i="5" s="1"/>
  <c r="M444" i="5" s="1"/>
  <c r="L448" i="5"/>
  <c r="N448" i="5" s="1"/>
  <c r="L447" i="5"/>
  <c r="N445" i="5"/>
  <c r="J444" i="5"/>
  <c r="I441" i="5"/>
  <c r="K441" i="5" s="1"/>
  <c r="I440" i="5"/>
  <c r="I426" i="5" s="1"/>
  <c r="K426" i="5" s="1"/>
  <c r="M430" i="5"/>
  <c r="L430" i="5"/>
  <c r="N430" i="5" s="1"/>
  <c r="L429" i="5"/>
  <c r="N429" i="5" s="1"/>
  <c r="M428" i="5"/>
  <c r="N427" i="5"/>
  <c r="M426" i="5"/>
  <c r="J426" i="5"/>
  <c r="K425" i="5"/>
  <c r="K424" i="5"/>
  <c r="K423" i="5"/>
  <c r="K422" i="5"/>
  <c r="K421" i="5"/>
  <c r="K420" i="5"/>
  <c r="J419" i="5"/>
  <c r="J418" i="5"/>
  <c r="K417" i="5"/>
  <c r="J417" i="5"/>
  <c r="I419" i="5" s="1"/>
  <c r="K419" i="5" s="1"/>
  <c r="K416" i="5"/>
  <c r="J416" i="5"/>
  <c r="I418" i="5" s="1"/>
  <c r="K418" i="5" s="1"/>
  <c r="K415" i="5"/>
  <c r="J415" i="5"/>
  <c r="K414" i="5"/>
  <c r="J414" i="5"/>
  <c r="K413" i="5"/>
  <c r="J413" i="5"/>
  <c r="K412" i="5"/>
  <c r="J412" i="5"/>
  <c r="I411" i="5"/>
  <c r="K411" i="5" s="1"/>
  <c r="I410" i="5"/>
  <c r="K410" i="5" s="1"/>
  <c r="I409" i="5"/>
  <c r="K409" i="5" s="1"/>
  <c r="K408" i="5"/>
  <c r="K407" i="5"/>
  <c r="K406" i="5"/>
  <c r="K405" i="5"/>
  <c r="K404" i="5"/>
  <c r="K403" i="5"/>
  <c r="K402" i="5"/>
  <c r="J402" i="5"/>
  <c r="K401" i="5"/>
  <c r="J401" i="5"/>
  <c r="K400" i="5"/>
  <c r="K399" i="5"/>
  <c r="K398" i="5"/>
  <c r="K397" i="5"/>
  <c r="K396" i="5"/>
  <c r="K395" i="5"/>
  <c r="K394" i="5"/>
  <c r="J394" i="5"/>
  <c r="K393" i="5"/>
  <c r="J393" i="5"/>
  <c r="J392" i="5"/>
  <c r="I392" i="5"/>
  <c r="K392" i="5" s="1"/>
  <c r="J391" i="5"/>
  <c r="J390" i="5" s="1"/>
  <c r="I391" i="5"/>
  <c r="K391" i="5" s="1"/>
  <c r="I390" i="5"/>
  <c r="K389" i="5"/>
  <c r="K388" i="5"/>
  <c r="K387" i="5"/>
  <c r="K386" i="5"/>
  <c r="K385" i="5"/>
  <c r="K384" i="5"/>
  <c r="K383" i="5"/>
  <c r="J383" i="5"/>
  <c r="K382" i="5"/>
  <c r="J382" i="5"/>
  <c r="J376" i="5" s="1"/>
  <c r="J359" i="5" s="1"/>
  <c r="K381" i="5"/>
  <c r="K380" i="5"/>
  <c r="K379" i="5"/>
  <c r="K378" i="5"/>
  <c r="J377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K377" i="5" s="1"/>
  <c r="J360" i="5"/>
  <c r="I359" i="5"/>
  <c r="I360" i="5" s="1"/>
  <c r="K360" i="5" s="1"/>
  <c r="M354" i="5"/>
  <c r="M352" i="5" s="1"/>
  <c r="M350" i="5" s="1"/>
  <c r="L354" i="5"/>
  <c r="N354" i="5" s="1"/>
  <c r="L353" i="5"/>
  <c r="N353" i="5" s="1"/>
  <c r="N351" i="5"/>
  <c r="I347" i="5"/>
  <c r="K347" i="5" s="1"/>
  <c r="I346" i="5"/>
  <c r="K346" i="5" s="1"/>
  <c r="I345" i="5"/>
  <c r="K345" i="5" s="1"/>
  <c r="J344" i="5"/>
  <c r="M334" i="5"/>
  <c r="L334" i="5"/>
  <c r="N334" i="5" s="1"/>
  <c r="L333" i="5"/>
  <c r="N333" i="5" s="1"/>
  <c r="M332" i="5"/>
  <c r="N331" i="5"/>
  <c r="M330" i="5"/>
  <c r="J330" i="5"/>
  <c r="I327" i="5"/>
  <c r="K327" i="5" s="1"/>
  <c r="I326" i="5"/>
  <c r="K326" i="5" s="1"/>
  <c r="J325" i="5"/>
  <c r="I324" i="5"/>
  <c r="K324" i="5" s="1"/>
  <c r="I323" i="5"/>
  <c r="K323" i="5" s="1"/>
  <c r="I322" i="5"/>
  <c r="K322" i="5" s="1"/>
  <c r="J321" i="5"/>
  <c r="I321" i="5"/>
  <c r="K321" i="5" s="1"/>
  <c r="I320" i="5"/>
  <c r="K320" i="5" s="1"/>
  <c r="I319" i="5"/>
  <c r="K319" i="5" s="1"/>
  <c r="I318" i="5"/>
  <c r="K318" i="5" s="1"/>
  <c r="I317" i="5"/>
  <c r="K317" i="5" s="1"/>
  <c r="J316" i="5"/>
  <c r="I316" i="5"/>
  <c r="K316" i="5" s="1"/>
  <c r="I315" i="5"/>
  <c r="K315" i="5" s="1"/>
  <c r="I314" i="5"/>
  <c r="K314" i="5" s="1"/>
  <c r="I313" i="5"/>
  <c r="K313" i="5" s="1"/>
  <c r="J312" i="5"/>
  <c r="I312" i="5"/>
  <c r="J311" i="5"/>
  <c r="M301" i="5"/>
  <c r="L301" i="5"/>
  <c r="N301" i="5" s="1"/>
  <c r="L300" i="5"/>
  <c r="N300" i="5" s="1"/>
  <c r="M299" i="5"/>
  <c r="M296" i="5" s="1"/>
  <c r="N298" i="5"/>
  <c r="J297" i="5"/>
  <c r="J296" i="5"/>
  <c r="I293" i="5"/>
  <c r="K293" i="5" s="1"/>
  <c r="I292" i="5"/>
  <c r="K292" i="5" s="1"/>
  <c r="I291" i="5"/>
  <c r="M280" i="5"/>
  <c r="L280" i="5"/>
  <c r="N280" i="5" s="1"/>
  <c r="L279" i="5"/>
  <c r="N279" i="5" s="1"/>
  <c r="M278" i="5"/>
  <c r="M275" i="5" s="1"/>
  <c r="N277" i="5"/>
  <c r="J276" i="5"/>
  <c r="J275" i="5"/>
  <c r="I272" i="5"/>
  <c r="K272" i="5" s="1"/>
  <c r="I271" i="5"/>
  <c r="K271" i="5" s="1"/>
  <c r="J270" i="5"/>
  <c r="I268" i="5"/>
  <c r="K268" i="5" s="1"/>
  <c r="I266" i="5"/>
  <c r="K266" i="5" s="1"/>
  <c r="I264" i="5"/>
  <c r="J263" i="5"/>
  <c r="I263" i="5"/>
  <c r="I265" i="5" s="1"/>
  <c r="K265" i="5" s="1"/>
  <c r="J262" i="5"/>
  <c r="I260" i="5"/>
  <c r="K260" i="5" s="1"/>
  <c r="M249" i="5"/>
  <c r="L249" i="5"/>
  <c r="N249" i="5" s="1"/>
  <c r="L248" i="5"/>
  <c r="N248" i="5" s="1"/>
  <c r="M247" i="5"/>
  <c r="M244" i="5" s="1"/>
  <c r="N246" i="5"/>
  <c r="J245" i="5"/>
  <c r="J244" i="5"/>
  <c r="K241" i="5"/>
  <c r="J241" i="5"/>
  <c r="J240" i="5"/>
  <c r="I240" i="5"/>
  <c r="K239" i="5"/>
  <c r="J239" i="5"/>
  <c r="J238" i="5"/>
  <c r="I238" i="5"/>
  <c r="K237" i="5"/>
  <c r="J237" i="5"/>
  <c r="J236" i="5"/>
  <c r="I236" i="5"/>
  <c r="J235" i="5"/>
  <c r="I235" i="5"/>
  <c r="K234" i="5"/>
  <c r="J234" i="5"/>
  <c r="L232" i="5"/>
  <c r="N232" i="5" s="1"/>
  <c r="L231" i="5"/>
  <c r="N231" i="5" s="1"/>
  <c r="M230" i="5"/>
  <c r="N229" i="5"/>
  <c r="M228" i="5"/>
  <c r="I224" i="5"/>
  <c r="K224" i="5" s="1"/>
  <c r="L218" i="5"/>
  <c r="N217" i="5"/>
  <c r="M216" i="5"/>
  <c r="N215" i="5"/>
  <c r="M214" i="5"/>
  <c r="J214" i="5"/>
  <c r="I211" i="5"/>
  <c r="K211" i="5" s="1"/>
  <c r="I209" i="5"/>
  <c r="I199" i="5" s="1"/>
  <c r="K199" i="5" s="1"/>
  <c r="L203" i="5"/>
  <c r="N203" i="5" s="1"/>
  <c r="N202" i="5"/>
  <c r="M201" i="5"/>
  <c r="N200" i="5"/>
  <c r="M199" i="5"/>
  <c r="J199" i="5"/>
  <c r="I195" i="5"/>
  <c r="K195" i="5" s="1"/>
  <c r="L189" i="5"/>
  <c r="N189" i="5" s="1"/>
  <c r="L188" i="5"/>
  <c r="N188" i="5" s="1"/>
  <c r="M187" i="5"/>
  <c r="N186" i="5"/>
  <c r="M185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N172" i="5" s="1"/>
  <c r="M171" i="5"/>
  <c r="N170" i="5"/>
  <c r="M169" i="5"/>
  <c r="J169" i="5"/>
  <c r="K164" i="5"/>
  <c r="K158" i="5"/>
  <c r="J158" i="5"/>
  <c r="I158" i="5"/>
  <c r="I155" i="5"/>
  <c r="K155" i="5" s="1"/>
  <c r="J149" i="5"/>
  <c r="J144" i="5" s="1"/>
  <c r="L148" i="5"/>
  <c r="N147" i="5"/>
  <c r="M146" i="5"/>
  <c r="N145" i="5"/>
  <c r="M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N132" i="5" s="1"/>
  <c r="M131" i="5"/>
  <c r="N130" i="5"/>
  <c r="M129" i="5"/>
  <c r="J129" i="5"/>
  <c r="L126" i="5"/>
  <c r="N126" i="5" s="1"/>
  <c r="I126" i="5"/>
  <c r="K126" i="5" s="1"/>
  <c r="L125" i="5"/>
  <c r="N125" i="5" s="1"/>
  <c r="I125" i="5"/>
  <c r="I114" i="5" s="1"/>
  <c r="K114" i="5" s="1"/>
  <c r="I124" i="5"/>
  <c r="K124" i="5" s="1"/>
  <c r="L117" i="5"/>
  <c r="N117" i="5" s="1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N104" i="5" s="1"/>
  <c r="M103" i="5"/>
  <c r="N102" i="5"/>
  <c r="M101" i="5"/>
  <c r="J101" i="5"/>
  <c r="L98" i="5"/>
  <c r="N98" i="5" s="1"/>
  <c r="I98" i="5"/>
  <c r="K98" i="5" s="1"/>
  <c r="L92" i="5"/>
  <c r="N92" i="5" s="1"/>
  <c r="M91" i="5"/>
  <c r="N90" i="5"/>
  <c r="M89" i="5"/>
  <c r="J89" i="5"/>
  <c r="J84" i="5"/>
  <c r="I83" i="5"/>
  <c r="L77" i="5"/>
  <c r="N77" i="5" s="1"/>
  <c r="M76" i="5"/>
  <c r="N75" i="5"/>
  <c r="M74" i="5"/>
  <c r="J74" i="5"/>
  <c r="M73" i="5"/>
  <c r="L72" i="5"/>
  <c r="N72" i="5" s="1"/>
  <c r="M71" i="5"/>
  <c r="N70" i="5"/>
  <c r="M68" i="5"/>
  <c r="J68" i="5"/>
  <c r="I62" i="5"/>
  <c r="I63" i="5" s="1"/>
  <c r="K63" i="5" s="1"/>
  <c r="L56" i="5"/>
  <c r="N56" i="5" s="1"/>
  <c r="L55" i="5"/>
  <c r="N55" i="5" s="1"/>
  <c r="M54" i="5"/>
  <c r="N53" i="5"/>
  <c r="M52" i="5"/>
  <c r="J52" i="5"/>
  <c r="I48" i="5"/>
  <c r="I33" i="5" s="1"/>
  <c r="K33" i="5" s="1"/>
  <c r="I47" i="5"/>
  <c r="K47" i="5" s="1"/>
  <c r="I46" i="5"/>
  <c r="K46" i="5" s="1"/>
  <c r="I45" i="5"/>
  <c r="K45" i="5" s="1"/>
  <c r="I44" i="5"/>
  <c r="K44" i="5" s="1"/>
  <c r="I43" i="5"/>
  <c r="K43" i="5" s="1"/>
  <c r="L37" i="5"/>
  <c r="N37" i="5" s="1"/>
  <c r="L36" i="5"/>
  <c r="N36" i="5" s="1"/>
  <c r="M35" i="5"/>
  <c r="M32" i="5" s="1"/>
  <c r="L35" i="5"/>
  <c r="N34" i="5"/>
  <c r="J33" i="5"/>
  <c r="J32" i="5"/>
  <c r="I28" i="5"/>
  <c r="K28" i="5" s="1"/>
  <c r="I27" i="5"/>
  <c r="K27" i="5" s="1"/>
  <c r="I26" i="5"/>
  <c r="K26" i="5" s="1"/>
  <c r="I25" i="5"/>
  <c r="I24" i="5"/>
  <c r="K24" i="5" s="1"/>
  <c r="I23" i="5"/>
  <c r="K23" i="5" s="1"/>
  <c r="I22" i="5"/>
  <c r="J21" i="5"/>
  <c r="J20" i="5"/>
  <c r="J9" i="5" s="1"/>
  <c r="L14" i="5"/>
  <c r="N14" i="5" s="1"/>
  <c r="L13" i="5"/>
  <c r="N13" i="5" s="1"/>
  <c r="M12" i="5"/>
  <c r="L12" i="5"/>
  <c r="N11" i="5"/>
  <c r="J10" i="5"/>
  <c r="M9" i="5"/>
  <c r="M6" i="5" s="1"/>
  <c r="J528" i="4"/>
  <c r="I528" i="4"/>
  <c r="J527" i="4"/>
  <c r="I527" i="4"/>
  <c r="J526" i="4"/>
  <c r="I526" i="4"/>
  <c r="K526" i="4" s="1"/>
  <c r="J525" i="4"/>
  <c r="I525" i="4"/>
  <c r="K525" i="4" s="1"/>
  <c r="J524" i="4"/>
  <c r="I524" i="4"/>
  <c r="J523" i="4"/>
  <c r="I523" i="4"/>
  <c r="J522" i="4"/>
  <c r="I522" i="4"/>
  <c r="J521" i="4"/>
  <c r="I521" i="4"/>
  <c r="J517" i="4"/>
  <c r="I517" i="4"/>
  <c r="J514" i="4"/>
  <c r="J513" i="4" s="1"/>
  <c r="I514" i="4"/>
  <c r="I513" i="4"/>
  <c r="K518" i="4" s="1"/>
  <c r="J510" i="4"/>
  <c r="I510" i="4"/>
  <c r="J504" i="4"/>
  <c r="J490" i="4" s="1"/>
  <c r="I504" i="4"/>
  <c r="K512" i="4" s="1"/>
  <c r="M494" i="4"/>
  <c r="L494" i="4"/>
  <c r="N494" i="4" s="1"/>
  <c r="L493" i="4"/>
  <c r="N493" i="4" s="1"/>
  <c r="M492" i="4"/>
  <c r="N491" i="4"/>
  <c r="M490" i="4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I473" i="4" s="1"/>
  <c r="K473" i="4" s="1"/>
  <c r="J483" i="4"/>
  <c r="I483" i="4"/>
  <c r="K483" i="4" s="1"/>
  <c r="J482" i="4"/>
  <c r="I482" i="4"/>
  <c r="K482" i="4" s="1"/>
  <c r="M477" i="4"/>
  <c r="M475" i="4" s="1"/>
  <c r="M473" i="4" s="1"/>
  <c r="L477" i="4"/>
  <c r="N477" i="4" s="1"/>
  <c r="L476" i="4"/>
  <c r="N476" i="4" s="1"/>
  <c r="N474" i="4"/>
  <c r="K472" i="4"/>
  <c r="K471" i="4"/>
  <c r="K470" i="4"/>
  <c r="K469" i="4"/>
  <c r="K468" i="4"/>
  <c r="J466" i="4"/>
  <c r="I466" i="4"/>
  <c r="I457" i="4" s="1"/>
  <c r="M461" i="4"/>
  <c r="L461" i="4"/>
  <c r="N461" i="4" s="1"/>
  <c r="L460" i="4"/>
  <c r="N460" i="4" s="1"/>
  <c r="M459" i="4"/>
  <c r="N458" i="4"/>
  <c r="M457" i="4"/>
  <c r="I456" i="4"/>
  <c r="K456" i="4" s="1"/>
  <c r="I455" i="4"/>
  <c r="K455" i="4" s="1"/>
  <c r="I454" i="4"/>
  <c r="K454" i="4" s="1"/>
  <c r="I453" i="4"/>
  <c r="K453" i="4" s="1"/>
  <c r="M448" i="4"/>
  <c r="M446" i="4" s="1"/>
  <c r="M444" i="4" s="1"/>
  <c r="L448" i="4"/>
  <c r="N448" i="4" s="1"/>
  <c r="L447" i="4"/>
  <c r="N447" i="4" s="1"/>
  <c r="N445" i="4"/>
  <c r="J444" i="4"/>
  <c r="I441" i="4"/>
  <c r="K441" i="4" s="1"/>
  <c r="I440" i="4"/>
  <c r="K440" i="4" s="1"/>
  <c r="M430" i="4"/>
  <c r="L430" i="4"/>
  <c r="N430" i="4" s="1"/>
  <c r="L429" i="4"/>
  <c r="N429" i="4" s="1"/>
  <c r="M428" i="4"/>
  <c r="N427" i="4"/>
  <c r="M426" i="4"/>
  <c r="J426" i="4"/>
  <c r="K425" i="4"/>
  <c r="K424" i="4"/>
  <c r="K423" i="4"/>
  <c r="K422" i="4"/>
  <c r="K421" i="4"/>
  <c r="K420" i="4"/>
  <c r="J419" i="4"/>
  <c r="J418" i="4"/>
  <c r="K417" i="4"/>
  <c r="J417" i="4"/>
  <c r="I419" i="4" s="1"/>
  <c r="K419" i="4" s="1"/>
  <c r="K416" i="4"/>
  <c r="J416" i="4"/>
  <c r="K415" i="4"/>
  <c r="J415" i="4"/>
  <c r="K414" i="4"/>
  <c r="J414" i="4"/>
  <c r="K413" i="4"/>
  <c r="J413" i="4"/>
  <c r="K412" i="4"/>
  <c r="J412" i="4"/>
  <c r="I411" i="4"/>
  <c r="K411" i="4" s="1"/>
  <c r="I410" i="4"/>
  <c r="K410" i="4" s="1"/>
  <c r="I409" i="4"/>
  <c r="K409" i="4" s="1"/>
  <c r="K408" i="4"/>
  <c r="K407" i="4"/>
  <c r="K406" i="4"/>
  <c r="K405" i="4"/>
  <c r="K404" i="4"/>
  <c r="K403" i="4"/>
  <c r="K402" i="4"/>
  <c r="J402" i="4"/>
  <c r="J392" i="4" s="1"/>
  <c r="K401" i="4"/>
  <c r="J401" i="4"/>
  <c r="K400" i="4"/>
  <c r="K399" i="4"/>
  <c r="K398" i="4"/>
  <c r="K397" i="4"/>
  <c r="K396" i="4"/>
  <c r="K395" i="4"/>
  <c r="K394" i="4"/>
  <c r="J394" i="4"/>
  <c r="K393" i="4"/>
  <c r="J393" i="4"/>
  <c r="I392" i="4"/>
  <c r="K392" i="4" s="1"/>
  <c r="J391" i="4"/>
  <c r="I391" i="4"/>
  <c r="I390" i="4"/>
  <c r="K389" i="4"/>
  <c r="K388" i="4"/>
  <c r="K387" i="4"/>
  <c r="K386" i="4"/>
  <c r="K385" i="4"/>
  <c r="K384" i="4"/>
  <c r="K383" i="4"/>
  <c r="J383" i="4"/>
  <c r="K382" i="4"/>
  <c r="J382" i="4"/>
  <c r="J376" i="4" s="1"/>
  <c r="K381" i="4"/>
  <c r="K380" i="4"/>
  <c r="K379" i="4"/>
  <c r="K378" i="4"/>
  <c r="J377" i="4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69" i="4" s="1"/>
  <c r="J360" i="4"/>
  <c r="I359" i="4"/>
  <c r="I368" i="4" s="1"/>
  <c r="K368" i="4" s="1"/>
  <c r="M354" i="4"/>
  <c r="L354" i="4"/>
  <c r="N354" i="4" s="1"/>
  <c r="L353" i="4"/>
  <c r="N353" i="4" s="1"/>
  <c r="M352" i="4"/>
  <c r="N351" i="4"/>
  <c r="M350" i="4"/>
  <c r="I347" i="4"/>
  <c r="K347" i="4" s="1"/>
  <c r="I346" i="4"/>
  <c r="K346" i="4" s="1"/>
  <c r="I345" i="4"/>
  <c r="K345" i="4" s="1"/>
  <c r="J344" i="4"/>
  <c r="J330" i="4" s="1"/>
  <c r="M334" i="4"/>
  <c r="L334" i="4"/>
  <c r="N334" i="4" s="1"/>
  <c r="L333" i="4"/>
  <c r="N333" i="4" s="1"/>
  <c r="M332" i="4"/>
  <c r="N331" i="4"/>
  <c r="M330" i="4"/>
  <c r="I327" i="4"/>
  <c r="K327" i="4" s="1"/>
  <c r="I326" i="4"/>
  <c r="K326" i="4" s="1"/>
  <c r="J325" i="4"/>
  <c r="I324" i="4"/>
  <c r="K324" i="4" s="1"/>
  <c r="I323" i="4"/>
  <c r="K323" i="4" s="1"/>
  <c r="I322" i="4"/>
  <c r="K322" i="4" s="1"/>
  <c r="J321" i="4"/>
  <c r="I321" i="4"/>
  <c r="K321" i="4" s="1"/>
  <c r="I320" i="4"/>
  <c r="K320" i="4" s="1"/>
  <c r="I319" i="4"/>
  <c r="K319" i="4" s="1"/>
  <c r="I318" i="4"/>
  <c r="K318" i="4" s="1"/>
  <c r="I317" i="4"/>
  <c r="J316" i="4"/>
  <c r="I316" i="4"/>
  <c r="I315" i="4"/>
  <c r="K315" i="4" s="1"/>
  <c r="I314" i="4"/>
  <c r="K314" i="4" s="1"/>
  <c r="I313" i="4"/>
  <c r="J312" i="4"/>
  <c r="I312" i="4"/>
  <c r="K312" i="4" s="1"/>
  <c r="J311" i="4"/>
  <c r="M301" i="4"/>
  <c r="L301" i="4"/>
  <c r="N301" i="4" s="1"/>
  <c r="L300" i="4"/>
  <c r="N300" i="4" s="1"/>
  <c r="M299" i="4"/>
  <c r="M296" i="4" s="1"/>
  <c r="N298" i="4"/>
  <c r="J297" i="4"/>
  <c r="J296" i="4"/>
  <c r="I293" i="4"/>
  <c r="K293" i="4" s="1"/>
  <c r="I292" i="4"/>
  <c r="K292" i="4" s="1"/>
  <c r="I291" i="4"/>
  <c r="K291" i="4" s="1"/>
  <c r="M280" i="4"/>
  <c r="L280" i="4"/>
  <c r="L279" i="4"/>
  <c r="N279" i="4" s="1"/>
  <c r="M278" i="4"/>
  <c r="M275" i="4" s="1"/>
  <c r="N277" i="4"/>
  <c r="J276" i="4"/>
  <c r="J275" i="4"/>
  <c r="I272" i="4"/>
  <c r="K272" i="4" s="1"/>
  <c r="I271" i="4"/>
  <c r="J270" i="4"/>
  <c r="I268" i="4"/>
  <c r="K268" i="4" s="1"/>
  <c r="I266" i="4"/>
  <c r="K266" i="4" s="1"/>
  <c r="I264" i="4"/>
  <c r="K264" i="4" s="1"/>
  <c r="J263" i="4"/>
  <c r="J245" i="4" s="1"/>
  <c r="I263" i="4"/>
  <c r="K263" i="4" s="1"/>
  <c r="J262" i="4"/>
  <c r="I260" i="4"/>
  <c r="K260" i="4" s="1"/>
  <c r="M249" i="4"/>
  <c r="L249" i="4"/>
  <c r="N249" i="4" s="1"/>
  <c r="L248" i="4"/>
  <c r="N248" i="4" s="1"/>
  <c r="M247" i="4"/>
  <c r="M244" i="4" s="1"/>
  <c r="N246" i="4"/>
  <c r="J244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N231" i="4" s="1"/>
  <c r="M230" i="4"/>
  <c r="N229" i="4"/>
  <c r="M228" i="4"/>
  <c r="I224" i="4"/>
  <c r="I214" i="4" s="1"/>
  <c r="K214" i="4" s="1"/>
  <c r="L218" i="4"/>
  <c r="N218" i="4" s="1"/>
  <c r="N217" i="4"/>
  <c r="M216" i="4"/>
  <c r="N215" i="4"/>
  <c r="M214" i="4"/>
  <c r="J214" i="4"/>
  <c r="I211" i="4"/>
  <c r="K211" i="4" s="1"/>
  <c r="I209" i="4"/>
  <c r="K209" i="4" s="1"/>
  <c r="L203" i="4"/>
  <c r="N203" i="4" s="1"/>
  <c r="N202" i="4"/>
  <c r="M201" i="4"/>
  <c r="N200" i="4"/>
  <c r="M199" i="4"/>
  <c r="J199" i="4"/>
  <c r="I195" i="4"/>
  <c r="I185" i="4" s="1"/>
  <c r="K185" i="4" s="1"/>
  <c r="L189" i="4"/>
  <c r="N189" i="4" s="1"/>
  <c r="L188" i="4"/>
  <c r="N188" i="4" s="1"/>
  <c r="M187" i="4"/>
  <c r="N186" i="4"/>
  <c r="M185" i="4"/>
  <c r="J185" i="4"/>
  <c r="I182" i="4"/>
  <c r="K182" i="4" s="1"/>
  <c r="I181" i="4"/>
  <c r="K181" i="4" s="1"/>
  <c r="I180" i="4"/>
  <c r="K180" i="4" s="1"/>
  <c r="I179" i="4"/>
  <c r="K179" i="4" s="1"/>
  <c r="L173" i="4"/>
  <c r="N173" i="4" s="1"/>
  <c r="L172" i="4"/>
  <c r="N172" i="4" s="1"/>
  <c r="M171" i="4"/>
  <c r="N170" i="4"/>
  <c r="M169" i="4"/>
  <c r="J169" i="4"/>
  <c r="K164" i="4"/>
  <c r="J158" i="4"/>
  <c r="I158" i="4"/>
  <c r="K158" i="4" s="1"/>
  <c r="I155" i="4"/>
  <c r="K155" i="4" s="1"/>
  <c r="J149" i="4"/>
  <c r="J144" i="4" s="1"/>
  <c r="L148" i="4"/>
  <c r="N148" i="4" s="1"/>
  <c r="N147" i="4"/>
  <c r="M146" i="4"/>
  <c r="N145" i="4"/>
  <c r="M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K138" i="4" s="1"/>
  <c r="L132" i="4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N117" i="4" s="1"/>
  <c r="M116" i="4"/>
  <c r="N115" i="4"/>
  <c r="M114" i="4"/>
  <c r="J114" i="4"/>
  <c r="L111" i="4"/>
  <c r="N111" i="4" s="1"/>
  <c r="I111" i="4"/>
  <c r="K111" i="4" s="1"/>
  <c r="L110" i="4"/>
  <c r="N110" i="4" s="1"/>
  <c r="I110" i="4"/>
  <c r="K110" i="4" s="1"/>
  <c r="L104" i="4"/>
  <c r="N104" i="4" s="1"/>
  <c r="M103" i="4"/>
  <c r="N102" i="4"/>
  <c r="M101" i="4"/>
  <c r="J101" i="4"/>
  <c r="L98" i="4"/>
  <c r="N98" i="4" s="1"/>
  <c r="I98" i="4"/>
  <c r="K98" i="4" s="1"/>
  <c r="L92" i="4"/>
  <c r="N92" i="4" s="1"/>
  <c r="M91" i="4"/>
  <c r="N90" i="4"/>
  <c r="M89" i="4"/>
  <c r="J89" i="4"/>
  <c r="J84" i="4"/>
  <c r="I83" i="4"/>
  <c r="K83" i="4" s="1"/>
  <c r="L77" i="4"/>
  <c r="N77" i="4" s="1"/>
  <c r="M76" i="4"/>
  <c r="N75" i="4"/>
  <c r="M74" i="4"/>
  <c r="J74" i="4"/>
  <c r="M73" i="4"/>
  <c r="L72" i="4"/>
  <c r="N72" i="4" s="1"/>
  <c r="M71" i="4"/>
  <c r="N70" i="4"/>
  <c r="M68" i="4"/>
  <c r="J68" i="4"/>
  <c r="I62" i="4"/>
  <c r="K62" i="4" s="1"/>
  <c r="L56" i="4"/>
  <c r="N56" i="4" s="1"/>
  <c r="L55" i="4"/>
  <c r="N55" i="4" s="1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K44" i="4" s="1"/>
  <c r="I43" i="4"/>
  <c r="K43" i="4" s="1"/>
  <c r="L37" i="4"/>
  <c r="N37" i="4" s="1"/>
  <c r="L36" i="4"/>
  <c r="N36" i="4" s="1"/>
  <c r="M35" i="4"/>
  <c r="M32" i="4" s="1"/>
  <c r="M6" i="4" s="1"/>
  <c r="L35" i="4"/>
  <c r="N35" i="4" s="1"/>
  <c r="N34" i="4"/>
  <c r="J33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K22" i="4" s="1"/>
  <c r="J21" i="4"/>
  <c r="J20" i="4"/>
  <c r="J9" i="4" s="1"/>
  <c r="L14" i="4"/>
  <c r="N14" i="4" s="1"/>
  <c r="L13" i="4"/>
  <c r="N13" i="4" s="1"/>
  <c r="M12" i="4"/>
  <c r="L12" i="4"/>
  <c r="N12" i="4" s="1"/>
  <c r="N11" i="4"/>
  <c r="J10" i="4"/>
  <c r="M9" i="4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I514" i="3"/>
  <c r="I513" i="3"/>
  <c r="K514" i="3" s="1"/>
  <c r="J510" i="3"/>
  <c r="I510" i="3"/>
  <c r="J504" i="3"/>
  <c r="J490" i="3" s="1"/>
  <c r="I504" i="3"/>
  <c r="K510" i="3" s="1"/>
  <c r="M494" i="3"/>
  <c r="L494" i="3"/>
  <c r="N494" i="3" s="1"/>
  <c r="L493" i="3"/>
  <c r="M492" i="3"/>
  <c r="N491" i="3"/>
  <c r="M490" i="3"/>
  <c r="J489" i="3"/>
  <c r="I489" i="3"/>
  <c r="K489" i="3" s="1"/>
  <c r="J488" i="3"/>
  <c r="J473" i="3" s="1"/>
  <c r="I488" i="3"/>
  <c r="J487" i="3"/>
  <c r="I487" i="3"/>
  <c r="K487" i="3" s="1"/>
  <c r="J486" i="3"/>
  <c r="I486" i="3"/>
  <c r="J485" i="3"/>
  <c r="I485" i="3"/>
  <c r="K485" i="3" s="1"/>
  <c r="J484" i="3"/>
  <c r="I484" i="3"/>
  <c r="I473" i="3" s="1"/>
  <c r="J483" i="3"/>
  <c r="I483" i="3"/>
  <c r="K483" i="3" s="1"/>
  <c r="J482" i="3"/>
  <c r="I482" i="3"/>
  <c r="M477" i="3"/>
  <c r="M475" i="3" s="1"/>
  <c r="L477" i="3"/>
  <c r="L476" i="3"/>
  <c r="N476" i="3" s="1"/>
  <c r="N474" i="3"/>
  <c r="K472" i="3"/>
  <c r="K471" i="3"/>
  <c r="K470" i="3"/>
  <c r="K469" i="3"/>
  <c r="K468" i="3"/>
  <c r="J466" i="3"/>
  <c r="I466" i="3"/>
  <c r="I457" i="3" s="1"/>
  <c r="M461" i="3"/>
  <c r="L461" i="3"/>
  <c r="N461" i="3" s="1"/>
  <c r="L460" i="3"/>
  <c r="N460" i="3" s="1"/>
  <c r="M459" i="3"/>
  <c r="N458" i="3"/>
  <c r="M457" i="3"/>
  <c r="I456" i="3"/>
  <c r="K456" i="3" s="1"/>
  <c r="I455" i="3"/>
  <c r="K455" i="3" s="1"/>
  <c r="I454" i="3"/>
  <c r="K454" i="3" s="1"/>
  <c r="I453" i="3"/>
  <c r="K453" i="3" s="1"/>
  <c r="M448" i="3"/>
  <c r="M446" i="3" s="1"/>
  <c r="M444" i="3" s="1"/>
  <c r="L448" i="3"/>
  <c r="N448" i="3" s="1"/>
  <c r="L447" i="3"/>
  <c r="N447" i="3" s="1"/>
  <c r="N445" i="3"/>
  <c r="J444" i="3"/>
  <c r="I441" i="3"/>
  <c r="K441" i="3" s="1"/>
  <c r="I440" i="3"/>
  <c r="K440" i="3" s="1"/>
  <c r="M430" i="3"/>
  <c r="L430" i="3"/>
  <c r="N430" i="3" s="1"/>
  <c r="L429" i="3"/>
  <c r="N429" i="3" s="1"/>
  <c r="M428" i="3"/>
  <c r="N427" i="3"/>
  <c r="M426" i="3"/>
  <c r="J426" i="3"/>
  <c r="K425" i="3"/>
  <c r="K424" i="3"/>
  <c r="K423" i="3"/>
  <c r="K422" i="3"/>
  <c r="K421" i="3"/>
  <c r="K420" i="3"/>
  <c r="J419" i="3"/>
  <c r="J418" i="3"/>
  <c r="K417" i="3"/>
  <c r="J417" i="3"/>
  <c r="I419" i="3" s="1"/>
  <c r="K419" i="3" s="1"/>
  <c r="K416" i="3"/>
  <c r="J416" i="3"/>
  <c r="I418" i="3" s="1"/>
  <c r="K418" i="3" s="1"/>
  <c r="K415" i="3"/>
  <c r="J415" i="3"/>
  <c r="K414" i="3"/>
  <c r="J414" i="3"/>
  <c r="K413" i="3"/>
  <c r="J413" i="3"/>
  <c r="K412" i="3"/>
  <c r="J412" i="3"/>
  <c r="I411" i="3"/>
  <c r="K411" i="3" s="1"/>
  <c r="I410" i="3"/>
  <c r="K410" i="3" s="1"/>
  <c r="I409" i="3"/>
  <c r="K409" i="3" s="1"/>
  <c r="K408" i="3"/>
  <c r="K407" i="3"/>
  <c r="K406" i="3"/>
  <c r="K405" i="3"/>
  <c r="K404" i="3"/>
  <c r="K403" i="3"/>
  <c r="K402" i="3"/>
  <c r="J402" i="3"/>
  <c r="K401" i="3"/>
  <c r="J401" i="3"/>
  <c r="K400" i="3"/>
  <c r="K399" i="3"/>
  <c r="K398" i="3"/>
  <c r="K397" i="3"/>
  <c r="K396" i="3"/>
  <c r="K395" i="3"/>
  <c r="K394" i="3"/>
  <c r="J394" i="3"/>
  <c r="K393" i="3"/>
  <c r="J393" i="3"/>
  <c r="J392" i="3"/>
  <c r="I392" i="3"/>
  <c r="K392" i="3" s="1"/>
  <c r="J391" i="3"/>
  <c r="J390" i="3" s="1"/>
  <c r="I391" i="3"/>
  <c r="K391" i="3" s="1"/>
  <c r="I390" i="3"/>
  <c r="K389" i="3"/>
  <c r="K388" i="3"/>
  <c r="K387" i="3"/>
  <c r="K386" i="3"/>
  <c r="K385" i="3"/>
  <c r="K384" i="3"/>
  <c r="K383" i="3"/>
  <c r="J383" i="3"/>
  <c r="K382" i="3"/>
  <c r="J382" i="3"/>
  <c r="J376" i="3" s="1"/>
  <c r="J359" i="3" s="1"/>
  <c r="K381" i="3"/>
  <c r="K380" i="3"/>
  <c r="K379" i="3"/>
  <c r="K378" i="3"/>
  <c r="J377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I377" i="3" s="1"/>
  <c r="K377" i="3" s="1"/>
  <c r="J360" i="3"/>
  <c r="I359" i="3"/>
  <c r="M354" i="3"/>
  <c r="L354" i="3"/>
  <c r="N354" i="3" s="1"/>
  <c r="L353" i="3"/>
  <c r="N353" i="3" s="1"/>
  <c r="M352" i="3"/>
  <c r="N351" i="3"/>
  <c r="M350" i="3"/>
  <c r="I347" i="3"/>
  <c r="K347" i="3" s="1"/>
  <c r="I346" i="3"/>
  <c r="K346" i="3" s="1"/>
  <c r="I345" i="3"/>
  <c r="K345" i="3" s="1"/>
  <c r="J344" i="3"/>
  <c r="J330" i="3" s="1"/>
  <c r="M334" i="3"/>
  <c r="L334" i="3"/>
  <c r="N334" i="3" s="1"/>
  <c r="L333" i="3"/>
  <c r="N333" i="3" s="1"/>
  <c r="M332" i="3"/>
  <c r="N331" i="3"/>
  <c r="M330" i="3"/>
  <c r="I327" i="3"/>
  <c r="K327" i="3" s="1"/>
  <c r="I326" i="3"/>
  <c r="K326" i="3" s="1"/>
  <c r="J325" i="3"/>
  <c r="I324" i="3"/>
  <c r="K324" i="3" s="1"/>
  <c r="I323" i="3"/>
  <c r="K323" i="3" s="1"/>
  <c r="I322" i="3"/>
  <c r="K322" i="3" s="1"/>
  <c r="J321" i="3"/>
  <c r="I321" i="3"/>
  <c r="K321" i="3" s="1"/>
  <c r="I320" i="3"/>
  <c r="K320" i="3" s="1"/>
  <c r="I319" i="3"/>
  <c r="K319" i="3" s="1"/>
  <c r="I318" i="3"/>
  <c r="K318" i="3" s="1"/>
  <c r="I317" i="3"/>
  <c r="K317" i="3" s="1"/>
  <c r="J316" i="3"/>
  <c r="I316" i="3"/>
  <c r="K316" i="3" s="1"/>
  <c r="I315" i="3"/>
  <c r="I314" i="3"/>
  <c r="K314" i="3" s="1"/>
  <c r="I313" i="3"/>
  <c r="K313" i="3" s="1"/>
  <c r="J312" i="3"/>
  <c r="I312" i="3"/>
  <c r="J311" i="3"/>
  <c r="J297" i="3" s="1"/>
  <c r="M301" i="3"/>
  <c r="L301" i="3"/>
  <c r="N301" i="3" s="1"/>
  <c r="L300" i="3"/>
  <c r="N300" i="3" s="1"/>
  <c r="M299" i="3"/>
  <c r="M296" i="3" s="1"/>
  <c r="N298" i="3"/>
  <c r="J296" i="3"/>
  <c r="I293" i="3"/>
  <c r="K293" i="3" s="1"/>
  <c r="I292" i="3"/>
  <c r="K292" i="3" s="1"/>
  <c r="I291" i="3"/>
  <c r="M280" i="3"/>
  <c r="L280" i="3"/>
  <c r="N280" i="3" s="1"/>
  <c r="L279" i="3"/>
  <c r="N279" i="3" s="1"/>
  <c r="M278" i="3"/>
  <c r="M275" i="3" s="1"/>
  <c r="N277" i="3"/>
  <c r="J276" i="3"/>
  <c r="J275" i="3"/>
  <c r="I272" i="3"/>
  <c r="K272" i="3" s="1"/>
  <c r="I271" i="3"/>
  <c r="K271" i="3" s="1"/>
  <c r="J270" i="3"/>
  <c r="I268" i="3"/>
  <c r="K268" i="3" s="1"/>
  <c r="I266" i="3"/>
  <c r="K266" i="3" s="1"/>
  <c r="I264" i="3"/>
  <c r="J263" i="3"/>
  <c r="J259" i="3" s="1"/>
  <c r="I263" i="3"/>
  <c r="K263" i="3" s="1"/>
  <c r="J262" i="3"/>
  <c r="I260" i="3"/>
  <c r="K260" i="3" s="1"/>
  <c r="M249" i="3"/>
  <c r="L249" i="3"/>
  <c r="N249" i="3" s="1"/>
  <c r="L248" i="3"/>
  <c r="N248" i="3" s="1"/>
  <c r="M247" i="3"/>
  <c r="M244" i="3" s="1"/>
  <c r="N246" i="3"/>
  <c r="J245" i="3"/>
  <c r="J244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I228" i="3" s="1"/>
  <c r="J235" i="3"/>
  <c r="I235" i="3"/>
  <c r="K234" i="3"/>
  <c r="J234" i="3"/>
  <c r="L232" i="3"/>
  <c r="N232" i="3" s="1"/>
  <c r="L231" i="3"/>
  <c r="N231" i="3" s="1"/>
  <c r="M230" i="3"/>
  <c r="N229" i="3"/>
  <c r="M228" i="3"/>
  <c r="I224" i="3"/>
  <c r="K224" i="3" s="1"/>
  <c r="L218" i="3"/>
  <c r="N218" i="3" s="1"/>
  <c r="N217" i="3"/>
  <c r="M216" i="3"/>
  <c r="N215" i="3"/>
  <c r="M214" i="3"/>
  <c r="J214" i="3"/>
  <c r="I211" i="3"/>
  <c r="K211" i="3" s="1"/>
  <c r="I209" i="3"/>
  <c r="K209" i="3" s="1"/>
  <c r="L203" i="3"/>
  <c r="N203" i="3" s="1"/>
  <c r="N202" i="3"/>
  <c r="M201" i="3"/>
  <c r="N200" i="3"/>
  <c r="M199" i="3"/>
  <c r="J199" i="3"/>
  <c r="I195" i="3"/>
  <c r="K195" i="3" s="1"/>
  <c r="L189" i="3"/>
  <c r="N189" i="3" s="1"/>
  <c r="L188" i="3"/>
  <c r="M187" i="3"/>
  <c r="N186" i="3"/>
  <c r="M185" i="3"/>
  <c r="J185" i="3"/>
  <c r="I182" i="3"/>
  <c r="K182" i="3" s="1"/>
  <c r="I181" i="3"/>
  <c r="K181" i="3" s="1"/>
  <c r="I180" i="3"/>
  <c r="K180" i="3" s="1"/>
  <c r="I179" i="3"/>
  <c r="K179" i="3" s="1"/>
  <c r="L173" i="3"/>
  <c r="N173" i="3" s="1"/>
  <c r="L172" i="3"/>
  <c r="M171" i="3"/>
  <c r="N170" i="3"/>
  <c r="M169" i="3"/>
  <c r="J169" i="3"/>
  <c r="K164" i="3"/>
  <c r="K158" i="3"/>
  <c r="J158" i="3"/>
  <c r="I158" i="3"/>
  <c r="I155" i="3"/>
  <c r="J149" i="3"/>
  <c r="J144" i="3" s="1"/>
  <c r="L148" i="3"/>
  <c r="N148" i="3" s="1"/>
  <c r="N147" i="3"/>
  <c r="M146" i="3"/>
  <c r="N145" i="3"/>
  <c r="M144" i="3"/>
  <c r="L141" i="3"/>
  <c r="N141" i="3" s="1"/>
  <c r="I141" i="3"/>
  <c r="K141" i="3" s="1"/>
  <c r="L140" i="3"/>
  <c r="N140" i="3" s="1"/>
  <c r="I140" i="3"/>
  <c r="K140" i="3" s="1"/>
  <c r="L138" i="3"/>
  <c r="N138" i="3" s="1"/>
  <c r="I138" i="3"/>
  <c r="L132" i="3"/>
  <c r="M131" i="3"/>
  <c r="N130" i="3"/>
  <c r="M129" i="3"/>
  <c r="J129" i="3"/>
  <c r="L126" i="3"/>
  <c r="N126" i="3" s="1"/>
  <c r="I126" i="3"/>
  <c r="K126" i="3" s="1"/>
  <c r="L125" i="3"/>
  <c r="N125" i="3" s="1"/>
  <c r="I125" i="3"/>
  <c r="K125" i="3" s="1"/>
  <c r="I124" i="3"/>
  <c r="L117" i="3"/>
  <c r="M116" i="3"/>
  <c r="N115" i="3"/>
  <c r="M114" i="3"/>
  <c r="J114" i="3"/>
  <c r="L111" i="3"/>
  <c r="N111" i="3" s="1"/>
  <c r="I111" i="3"/>
  <c r="K111" i="3" s="1"/>
  <c r="L110" i="3"/>
  <c r="N110" i="3" s="1"/>
  <c r="I110" i="3"/>
  <c r="K110" i="3" s="1"/>
  <c r="L104" i="3"/>
  <c r="M103" i="3"/>
  <c r="N102" i="3"/>
  <c r="M101" i="3"/>
  <c r="J101" i="3"/>
  <c r="L98" i="3"/>
  <c r="N98" i="3" s="1"/>
  <c r="I98" i="3"/>
  <c r="K98" i="3" s="1"/>
  <c r="L92" i="3"/>
  <c r="M91" i="3"/>
  <c r="N90" i="3"/>
  <c r="M89" i="3"/>
  <c r="J89" i="3"/>
  <c r="J84" i="3"/>
  <c r="I83" i="3"/>
  <c r="K83" i="3" s="1"/>
  <c r="L77" i="3"/>
  <c r="L76" i="3" s="1"/>
  <c r="M76" i="3"/>
  <c r="N75" i="3"/>
  <c r="M74" i="3"/>
  <c r="J74" i="3"/>
  <c r="M73" i="3"/>
  <c r="L72" i="3"/>
  <c r="M71" i="3"/>
  <c r="N70" i="3"/>
  <c r="M68" i="3"/>
  <c r="J68" i="3"/>
  <c r="I62" i="3"/>
  <c r="I63" i="3" s="1"/>
  <c r="K63" i="3" s="1"/>
  <c r="L56" i="3"/>
  <c r="N56" i="3" s="1"/>
  <c r="L55" i="3"/>
  <c r="N55" i="3" s="1"/>
  <c r="M54" i="3"/>
  <c r="N53" i="3"/>
  <c r="M52" i="3"/>
  <c r="J52" i="3"/>
  <c r="I48" i="3"/>
  <c r="K48" i="3" s="1"/>
  <c r="I47" i="3"/>
  <c r="K47" i="3" s="1"/>
  <c r="I46" i="3"/>
  <c r="K46" i="3" s="1"/>
  <c r="I45" i="3"/>
  <c r="K45" i="3" s="1"/>
  <c r="I44" i="3"/>
  <c r="K44" i="3" s="1"/>
  <c r="I43" i="3"/>
  <c r="K43" i="3" s="1"/>
  <c r="L37" i="3"/>
  <c r="N37" i="3" s="1"/>
  <c r="L36" i="3"/>
  <c r="N36" i="3" s="1"/>
  <c r="M35" i="3"/>
  <c r="M32" i="3" s="1"/>
  <c r="L35" i="3"/>
  <c r="N35" i="3" s="1"/>
  <c r="N34" i="3"/>
  <c r="J33" i="3"/>
  <c r="J32" i="3"/>
  <c r="K28" i="3"/>
  <c r="I27" i="3"/>
  <c r="K27" i="3" s="1"/>
  <c r="I26" i="3"/>
  <c r="K26" i="3" s="1"/>
  <c r="I25" i="3"/>
  <c r="K25" i="3" s="1"/>
  <c r="I24" i="3"/>
  <c r="K24" i="3" s="1"/>
  <c r="I23" i="3"/>
  <c r="I22" i="3"/>
  <c r="J21" i="3"/>
  <c r="J20" i="3"/>
  <c r="J9" i="3" s="1"/>
  <c r="J9" i="1" s="1"/>
  <c r="L14" i="3"/>
  <c r="N14" i="3" s="1"/>
  <c r="L13" i="3"/>
  <c r="N13" i="3" s="1"/>
  <c r="M12" i="3"/>
  <c r="M9" i="3" s="1"/>
  <c r="L12" i="3"/>
  <c r="N12" i="3" s="1"/>
  <c r="N11" i="3"/>
  <c r="J10" i="3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I514" i="2"/>
  <c r="J513" i="2"/>
  <c r="I513" i="2"/>
  <c r="K517" i="2" s="1"/>
  <c r="J510" i="2"/>
  <c r="I510" i="2"/>
  <c r="J504" i="2"/>
  <c r="I504" i="2"/>
  <c r="K510" i="2" s="1"/>
  <c r="M494" i="2"/>
  <c r="M492" i="2" s="1"/>
  <c r="L494" i="2"/>
  <c r="N494" i="2" s="1"/>
  <c r="L493" i="2"/>
  <c r="N493" i="2" s="1"/>
  <c r="N491" i="2"/>
  <c r="J490" i="2"/>
  <c r="J489" i="2"/>
  <c r="I489" i="2"/>
  <c r="J488" i="2"/>
  <c r="J473" i="2" s="1"/>
  <c r="I488" i="2"/>
  <c r="J487" i="2"/>
  <c r="I487" i="2"/>
  <c r="K487" i="2" s="1"/>
  <c r="J486" i="2"/>
  <c r="I486" i="2"/>
  <c r="J485" i="2"/>
  <c r="I485" i="2"/>
  <c r="K485" i="2" s="1"/>
  <c r="J484" i="2"/>
  <c r="I484" i="2"/>
  <c r="I473" i="2" s="1"/>
  <c r="J483" i="2"/>
  <c r="I483" i="2"/>
  <c r="K483" i="2" s="1"/>
  <c r="J482" i="2"/>
  <c r="I482" i="2"/>
  <c r="M477" i="2"/>
  <c r="M475" i="2" s="1"/>
  <c r="L477" i="2"/>
  <c r="N477" i="2" s="1"/>
  <c r="L476" i="2"/>
  <c r="N476" i="2" s="1"/>
  <c r="N474" i="2"/>
  <c r="K472" i="2"/>
  <c r="K471" i="2"/>
  <c r="K470" i="2"/>
  <c r="K469" i="2"/>
  <c r="K468" i="2"/>
  <c r="J466" i="2"/>
  <c r="I466" i="2"/>
  <c r="K466" i="2" s="1"/>
  <c r="M461" i="2"/>
  <c r="M459" i="2" s="1"/>
  <c r="L461" i="2"/>
  <c r="L460" i="2"/>
  <c r="N458" i="2"/>
  <c r="J457" i="2"/>
  <c r="I456" i="2"/>
  <c r="I455" i="2"/>
  <c r="K455" i="2" s="1"/>
  <c r="I454" i="2"/>
  <c r="K454" i="2" s="1"/>
  <c r="I453" i="2"/>
  <c r="K453" i="2" s="1"/>
  <c r="M448" i="2"/>
  <c r="L448" i="2"/>
  <c r="N448" i="2" s="1"/>
  <c r="L447" i="2"/>
  <c r="N447" i="2" s="1"/>
  <c r="M446" i="2"/>
  <c r="N445" i="2"/>
  <c r="M444" i="2"/>
  <c r="J444" i="2"/>
  <c r="I441" i="2"/>
  <c r="K441" i="2" s="1"/>
  <c r="I440" i="2"/>
  <c r="K440" i="2" s="1"/>
  <c r="M430" i="2"/>
  <c r="M428" i="2" s="1"/>
  <c r="L430" i="2"/>
  <c r="L429" i="2"/>
  <c r="N429" i="2" s="1"/>
  <c r="N427" i="2"/>
  <c r="J426" i="2"/>
  <c r="K425" i="2"/>
  <c r="K424" i="2"/>
  <c r="K423" i="2"/>
  <c r="K422" i="2"/>
  <c r="K421" i="2"/>
  <c r="K420" i="2"/>
  <c r="J419" i="2"/>
  <c r="J418" i="2"/>
  <c r="K417" i="2"/>
  <c r="J417" i="2"/>
  <c r="I419" i="2" s="1"/>
  <c r="K419" i="2" s="1"/>
  <c r="K416" i="2"/>
  <c r="J416" i="2"/>
  <c r="I418" i="2" s="1"/>
  <c r="K415" i="2"/>
  <c r="J415" i="2"/>
  <c r="K414" i="2"/>
  <c r="J414" i="2"/>
  <c r="K413" i="2"/>
  <c r="J413" i="2"/>
  <c r="K412" i="2"/>
  <c r="J412" i="2"/>
  <c r="I411" i="2"/>
  <c r="K411" i="2" s="1"/>
  <c r="I410" i="2"/>
  <c r="K410" i="2" s="1"/>
  <c r="I409" i="2"/>
  <c r="K409" i="2" s="1"/>
  <c r="K408" i="2"/>
  <c r="K407" i="2"/>
  <c r="K406" i="2"/>
  <c r="K405" i="2"/>
  <c r="K404" i="2"/>
  <c r="K403" i="2"/>
  <c r="K402" i="2"/>
  <c r="J402" i="2"/>
  <c r="J392" i="2" s="1"/>
  <c r="J392" i="1" s="1"/>
  <c r="K401" i="2"/>
  <c r="J401" i="2"/>
  <c r="K400" i="2"/>
  <c r="K399" i="2"/>
  <c r="K398" i="2"/>
  <c r="K397" i="2"/>
  <c r="K396" i="2"/>
  <c r="K395" i="2"/>
  <c r="K394" i="2"/>
  <c r="J394" i="2"/>
  <c r="K393" i="2"/>
  <c r="J393" i="2"/>
  <c r="I392" i="2"/>
  <c r="K392" i="2" s="1"/>
  <c r="J391" i="2"/>
  <c r="J390" i="2" s="1"/>
  <c r="I391" i="2"/>
  <c r="K391" i="2" s="1"/>
  <c r="I390" i="2"/>
  <c r="K390" i="2" s="1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6" i="2"/>
  <c r="J359" i="2" s="1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I377" i="2" s="1"/>
  <c r="J360" i="2"/>
  <c r="I359" i="2"/>
  <c r="M354" i="2"/>
  <c r="M352" i="2" s="1"/>
  <c r="L354" i="2"/>
  <c r="N354" i="2" s="1"/>
  <c r="L353" i="2"/>
  <c r="N351" i="2"/>
  <c r="I347" i="2"/>
  <c r="K347" i="2" s="1"/>
  <c r="I346" i="2"/>
  <c r="K346" i="2" s="1"/>
  <c r="I345" i="2"/>
  <c r="K345" i="2" s="1"/>
  <c r="J344" i="2"/>
  <c r="M334" i="2"/>
  <c r="L334" i="2"/>
  <c r="L333" i="2"/>
  <c r="N333" i="2" s="1"/>
  <c r="M332" i="2"/>
  <c r="N331" i="2"/>
  <c r="M330" i="2"/>
  <c r="J330" i="2"/>
  <c r="I327" i="2"/>
  <c r="K327" i="2" s="1"/>
  <c r="I326" i="2"/>
  <c r="K326" i="2" s="1"/>
  <c r="J325" i="2"/>
  <c r="I324" i="2"/>
  <c r="K324" i="2" s="1"/>
  <c r="I323" i="2"/>
  <c r="K323" i="2" s="1"/>
  <c r="I322" i="2"/>
  <c r="K322" i="2" s="1"/>
  <c r="J321" i="2"/>
  <c r="I321" i="2"/>
  <c r="K321" i="2" s="1"/>
  <c r="I320" i="2"/>
  <c r="K320" i="2" s="1"/>
  <c r="I319" i="2"/>
  <c r="K319" i="2" s="1"/>
  <c r="I318" i="2"/>
  <c r="I317" i="2"/>
  <c r="K317" i="2" s="1"/>
  <c r="J316" i="2"/>
  <c r="I316" i="2"/>
  <c r="I315" i="2"/>
  <c r="K315" i="2" s="1"/>
  <c r="I314" i="2"/>
  <c r="K314" i="2" s="1"/>
  <c r="I313" i="2"/>
  <c r="K313" i="2" s="1"/>
  <c r="J312" i="2"/>
  <c r="I312" i="2"/>
  <c r="K312" i="2" s="1"/>
  <c r="J311" i="2"/>
  <c r="M301" i="2"/>
  <c r="L301" i="2"/>
  <c r="N301" i="2" s="1"/>
  <c r="L300" i="2"/>
  <c r="N300" i="2" s="1"/>
  <c r="M299" i="2"/>
  <c r="M296" i="2" s="1"/>
  <c r="N298" i="2"/>
  <c r="J297" i="2"/>
  <c r="J296" i="2"/>
  <c r="I293" i="2"/>
  <c r="K293" i="2" s="1"/>
  <c r="I292" i="2"/>
  <c r="K292" i="2" s="1"/>
  <c r="I291" i="2"/>
  <c r="K291" i="2" s="1"/>
  <c r="M280" i="2"/>
  <c r="L280" i="2"/>
  <c r="N280" i="2" s="1"/>
  <c r="L279" i="2"/>
  <c r="N279" i="2" s="1"/>
  <c r="M278" i="2"/>
  <c r="M275" i="2" s="1"/>
  <c r="N277" i="2"/>
  <c r="J276" i="2"/>
  <c r="J275" i="2"/>
  <c r="I272" i="2"/>
  <c r="K272" i="2" s="1"/>
  <c r="I271" i="2"/>
  <c r="K271" i="2" s="1"/>
  <c r="J270" i="2"/>
  <c r="I268" i="2"/>
  <c r="K268" i="2" s="1"/>
  <c r="I266" i="2"/>
  <c r="K266" i="2" s="1"/>
  <c r="I264" i="2"/>
  <c r="J263" i="2"/>
  <c r="I263" i="2"/>
  <c r="K263" i="2" s="1"/>
  <c r="J262" i="2"/>
  <c r="I260" i="2"/>
  <c r="K260" i="2" s="1"/>
  <c r="J259" i="2"/>
  <c r="M249" i="2"/>
  <c r="L249" i="2"/>
  <c r="N249" i="2" s="1"/>
  <c r="L248" i="2"/>
  <c r="N248" i="2" s="1"/>
  <c r="M247" i="2"/>
  <c r="M244" i="2" s="1"/>
  <c r="N246" i="2"/>
  <c r="J245" i="2"/>
  <c r="J244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I228" i="2" s="1"/>
  <c r="J235" i="2"/>
  <c r="I235" i="2"/>
  <c r="K234" i="2"/>
  <c r="J234" i="2"/>
  <c r="L232" i="2"/>
  <c r="N232" i="2" s="1"/>
  <c r="L231" i="2"/>
  <c r="N231" i="2" s="1"/>
  <c r="M230" i="2"/>
  <c r="N229" i="2"/>
  <c r="M228" i="2"/>
  <c r="I224" i="2"/>
  <c r="K224" i="2" s="1"/>
  <c r="L218" i="2"/>
  <c r="N218" i="2" s="1"/>
  <c r="N217" i="2"/>
  <c r="M216" i="2"/>
  <c r="N215" i="2"/>
  <c r="M214" i="2"/>
  <c r="J214" i="2"/>
  <c r="I211" i="2"/>
  <c r="K211" i="2" s="1"/>
  <c r="I209" i="2"/>
  <c r="K209" i="2" s="1"/>
  <c r="L203" i="2"/>
  <c r="N203" i="2" s="1"/>
  <c r="N202" i="2"/>
  <c r="M201" i="2"/>
  <c r="N200" i="2"/>
  <c r="M199" i="2"/>
  <c r="J199" i="2"/>
  <c r="I195" i="2"/>
  <c r="K195" i="2" s="1"/>
  <c r="L189" i="2"/>
  <c r="N189" i="2" s="1"/>
  <c r="L188" i="2"/>
  <c r="N188" i="2" s="1"/>
  <c r="M187" i="2"/>
  <c r="N186" i="2"/>
  <c r="M185" i="2"/>
  <c r="J185" i="2"/>
  <c r="I182" i="2"/>
  <c r="K182" i="2" s="1"/>
  <c r="I181" i="2"/>
  <c r="K181" i="2" s="1"/>
  <c r="I180" i="2"/>
  <c r="K180" i="2" s="1"/>
  <c r="I179" i="2"/>
  <c r="K179" i="2" s="1"/>
  <c r="L173" i="2"/>
  <c r="N173" i="2" s="1"/>
  <c r="L172" i="2"/>
  <c r="N172" i="2" s="1"/>
  <c r="M171" i="2"/>
  <c r="N170" i="2"/>
  <c r="M169" i="2"/>
  <c r="J169" i="2"/>
  <c r="K164" i="2"/>
  <c r="K158" i="2"/>
  <c r="J158" i="2"/>
  <c r="I158" i="2"/>
  <c r="I155" i="2"/>
  <c r="K155" i="2" s="1"/>
  <c r="J149" i="2"/>
  <c r="L148" i="2"/>
  <c r="N148" i="2" s="1"/>
  <c r="N147" i="2"/>
  <c r="M146" i="2"/>
  <c r="N145" i="2"/>
  <c r="M144" i="2"/>
  <c r="J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K138" i="2" s="1"/>
  <c r="L132" i="2"/>
  <c r="N132" i="2" s="1"/>
  <c r="M131" i="2"/>
  <c r="N130" i="2"/>
  <c r="M129" i="2"/>
  <c r="J129" i="2"/>
  <c r="L126" i="2"/>
  <c r="N126" i="2" s="1"/>
  <c r="I126" i="2"/>
  <c r="K126" i="2" s="1"/>
  <c r="L125" i="2"/>
  <c r="N125" i="2" s="1"/>
  <c r="I125" i="2"/>
  <c r="I114" i="2" s="1"/>
  <c r="I124" i="2"/>
  <c r="K124" i="2" s="1"/>
  <c r="L117" i="2"/>
  <c r="N117" i="2" s="1"/>
  <c r="M116" i="2"/>
  <c r="N115" i="2"/>
  <c r="M114" i="2"/>
  <c r="J114" i="2"/>
  <c r="L111" i="2"/>
  <c r="N111" i="2" s="1"/>
  <c r="I111" i="2"/>
  <c r="K111" i="2" s="1"/>
  <c r="L110" i="2"/>
  <c r="N110" i="2" s="1"/>
  <c r="I110" i="2"/>
  <c r="K110" i="2" s="1"/>
  <c r="L104" i="2"/>
  <c r="N104" i="2" s="1"/>
  <c r="M103" i="2"/>
  <c r="N102" i="2"/>
  <c r="M101" i="2"/>
  <c r="J101" i="2"/>
  <c r="L98" i="2"/>
  <c r="N98" i="2" s="1"/>
  <c r="I98" i="2"/>
  <c r="K98" i="2" s="1"/>
  <c r="L92" i="2"/>
  <c r="N92" i="2" s="1"/>
  <c r="M91" i="2"/>
  <c r="N90" i="2"/>
  <c r="M89" i="2"/>
  <c r="J89" i="2"/>
  <c r="J84" i="2"/>
  <c r="I83" i="2"/>
  <c r="K83" i="2" s="1"/>
  <c r="L77" i="2"/>
  <c r="N77" i="2" s="1"/>
  <c r="M76" i="2"/>
  <c r="N75" i="2"/>
  <c r="M74" i="2"/>
  <c r="J74" i="2"/>
  <c r="M73" i="2"/>
  <c r="L72" i="2"/>
  <c r="N72" i="2" s="1"/>
  <c r="M71" i="2"/>
  <c r="N70" i="2"/>
  <c r="M68" i="2"/>
  <c r="J68" i="2"/>
  <c r="I62" i="2"/>
  <c r="I63" i="2" s="1"/>
  <c r="L56" i="2"/>
  <c r="N56" i="2" s="1"/>
  <c r="L55" i="2"/>
  <c r="N55" i="2" s="1"/>
  <c r="M54" i="2"/>
  <c r="N53" i="2"/>
  <c r="M52" i="2"/>
  <c r="J52" i="2"/>
  <c r="I48" i="2"/>
  <c r="I47" i="2"/>
  <c r="K47" i="2" s="1"/>
  <c r="I46" i="2"/>
  <c r="I45" i="2"/>
  <c r="K45" i="2" s="1"/>
  <c r="I44" i="2"/>
  <c r="K44" i="2" s="1"/>
  <c r="I43" i="2"/>
  <c r="K43" i="2" s="1"/>
  <c r="L37" i="2"/>
  <c r="N37" i="2" s="1"/>
  <c r="L36" i="2"/>
  <c r="N36" i="2" s="1"/>
  <c r="M35" i="2"/>
  <c r="M32" i="2" s="1"/>
  <c r="L35" i="2"/>
  <c r="L32" i="2" s="1"/>
  <c r="N32" i="2" s="1"/>
  <c r="N34" i="2"/>
  <c r="J33" i="2"/>
  <c r="J32" i="2"/>
  <c r="I28" i="2"/>
  <c r="K28" i="2" s="1"/>
  <c r="I27" i="2"/>
  <c r="K27" i="2" s="1"/>
  <c r="I26" i="2"/>
  <c r="K26" i="2" s="1"/>
  <c r="I25" i="2"/>
  <c r="K25" i="2" s="1"/>
  <c r="I24" i="2"/>
  <c r="K24" i="2" s="1"/>
  <c r="I23" i="2"/>
  <c r="K23" i="2" s="1"/>
  <c r="I22" i="2"/>
  <c r="K22" i="2" s="1"/>
  <c r="J21" i="2"/>
  <c r="J10" i="2" s="1"/>
  <c r="J10" i="1" s="1"/>
  <c r="J20" i="2"/>
  <c r="L14" i="2"/>
  <c r="N14" i="2" s="1"/>
  <c r="L13" i="2"/>
  <c r="N13" i="2" s="1"/>
  <c r="M12" i="2"/>
  <c r="L12" i="2"/>
  <c r="L9" i="2" s="1"/>
  <c r="N11" i="2"/>
  <c r="M9" i="2"/>
  <c r="M6" i="2" s="1"/>
  <c r="J9" i="2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M498" i="1"/>
  <c r="M497" i="1"/>
  <c r="M496" i="1"/>
  <c r="M495" i="1"/>
  <c r="M494" i="1"/>
  <c r="M493" i="1"/>
  <c r="N491" i="1"/>
  <c r="M491" i="1"/>
  <c r="L491" i="1"/>
  <c r="M481" i="1"/>
  <c r="M480" i="1"/>
  <c r="M479" i="1"/>
  <c r="M478" i="1"/>
  <c r="M477" i="1"/>
  <c r="M476" i="1"/>
  <c r="M474" i="1"/>
  <c r="L474" i="1"/>
  <c r="N474" i="1" s="1"/>
  <c r="J472" i="1"/>
  <c r="I472" i="1"/>
  <c r="K472" i="1" s="1"/>
  <c r="J471" i="1"/>
  <c r="I471" i="1"/>
  <c r="K471" i="1" s="1"/>
  <c r="K470" i="1"/>
  <c r="J470" i="1"/>
  <c r="I470" i="1"/>
  <c r="K469" i="1"/>
  <c r="J469" i="1"/>
  <c r="I469" i="1"/>
  <c r="J468" i="1"/>
  <c r="I468" i="1"/>
  <c r="K468" i="1" s="1"/>
  <c r="J466" i="1"/>
  <c r="M465" i="1"/>
  <c r="M464" i="1"/>
  <c r="M463" i="1"/>
  <c r="M462" i="1"/>
  <c r="M461" i="1"/>
  <c r="M460" i="1"/>
  <c r="M458" i="1"/>
  <c r="L458" i="1"/>
  <c r="N458" i="1" s="1"/>
  <c r="J456" i="1"/>
  <c r="J455" i="1"/>
  <c r="J454" i="1"/>
  <c r="J453" i="1"/>
  <c r="M452" i="1"/>
  <c r="M451" i="1"/>
  <c r="M450" i="1"/>
  <c r="M449" i="1"/>
  <c r="M448" i="1"/>
  <c r="M447" i="1"/>
  <c r="M445" i="1"/>
  <c r="L445" i="1"/>
  <c r="N445" i="1" s="1"/>
  <c r="J444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30" i="1"/>
  <c r="M429" i="1"/>
  <c r="N427" i="1"/>
  <c r="M427" i="1"/>
  <c r="L427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9" i="1"/>
  <c r="J418" i="1"/>
  <c r="K417" i="1"/>
  <c r="K416" i="1"/>
  <c r="K415" i="1"/>
  <c r="K414" i="1"/>
  <c r="K413" i="1"/>
  <c r="K412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J391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7" i="1"/>
  <c r="J376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J368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M358" i="1"/>
  <c r="M357" i="1"/>
  <c r="M356" i="1"/>
  <c r="M355" i="1"/>
  <c r="M354" i="1"/>
  <c r="M353" i="1"/>
  <c r="M351" i="1"/>
  <c r="L351" i="1"/>
  <c r="N351" i="1" s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4" i="1"/>
  <c r="M333" i="1"/>
  <c r="N331" i="1"/>
  <c r="M331" i="1"/>
  <c r="L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0" i="1"/>
  <c r="J309" i="1"/>
  <c r="J308" i="1"/>
  <c r="J307" i="1"/>
  <c r="M305" i="1"/>
  <c r="M304" i="1"/>
  <c r="M303" i="1"/>
  <c r="M302" i="1"/>
  <c r="M301" i="1"/>
  <c r="M300" i="1"/>
  <c r="M298" i="1"/>
  <c r="L298" i="1"/>
  <c r="N298" i="1" s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M277" i="1"/>
  <c r="L277" i="1"/>
  <c r="N277" i="1" s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M247" i="1"/>
  <c r="N246" i="1"/>
  <c r="M246" i="1"/>
  <c r="L246" i="1"/>
  <c r="J244" i="1"/>
  <c r="I241" i="1"/>
  <c r="K241" i="1" s="1"/>
  <c r="K239" i="1"/>
  <c r="I239" i="1"/>
  <c r="I237" i="1"/>
  <c r="K237" i="1" s="1"/>
  <c r="K234" i="1"/>
  <c r="I234" i="1"/>
  <c r="M232" i="1"/>
  <c r="M231" i="1"/>
  <c r="M230" i="1"/>
  <c r="N229" i="1"/>
  <c r="M229" i="1"/>
  <c r="L229" i="1"/>
  <c r="M228" i="1"/>
  <c r="J226" i="1"/>
  <c r="J225" i="1"/>
  <c r="J224" i="1"/>
  <c r="J223" i="1"/>
  <c r="J222" i="1"/>
  <c r="J221" i="1"/>
  <c r="J220" i="1"/>
  <c r="M218" i="1"/>
  <c r="N217" i="1"/>
  <c r="M217" i="1"/>
  <c r="L217" i="1"/>
  <c r="M216" i="1"/>
  <c r="M215" i="1"/>
  <c r="L215" i="1"/>
  <c r="N215" i="1" s="1"/>
  <c r="M214" i="1"/>
  <c r="J214" i="1"/>
  <c r="J213" i="1"/>
  <c r="J212" i="1"/>
  <c r="J211" i="1"/>
  <c r="J209" i="1"/>
  <c r="J208" i="1"/>
  <c r="J207" i="1"/>
  <c r="J206" i="1"/>
  <c r="J205" i="1"/>
  <c r="M203" i="1"/>
  <c r="M202" i="1"/>
  <c r="L202" i="1"/>
  <c r="N202" i="1" s="1"/>
  <c r="M201" i="1"/>
  <c r="N200" i="1"/>
  <c r="M200" i="1"/>
  <c r="L200" i="1"/>
  <c r="M199" i="1"/>
  <c r="J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M171" i="1"/>
  <c r="M170" i="1"/>
  <c r="L170" i="1"/>
  <c r="N170" i="1" s="1"/>
  <c r="M169" i="1"/>
  <c r="J169" i="1"/>
  <c r="J166" i="1"/>
  <c r="J165" i="1"/>
  <c r="J164" i="1"/>
  <c r="I164" i="1"/>
  <c r="K164" i="1" s="1"/>
  <c r="J163" i="1"/>
  <c r="J162" i="1"/>
  <c r="J161" i="1"/>
  <c r="J160" i="1"/>
  <c r="J158" i="1"/>
  <c r="I158" i="1"/>
  <c r="K158" i="1" s="1"/>
  <c r="J157" i="1"/>
  <c r="J156" i="1"/>
  <c r="J155" i="1"/>
  <c r="J154" i="1"/>
  <c r="J153" i="1"/>
  <c r="J152" i="1"/>
  <c r="J151" i="1"/>
  <c r="J149" i="1"/>
  <c r="M148" i="1"/>
  <c r="M147" i="1"/>
  <c r="L147" i="1"/>
  <c r="N147" i="1" s="1"/>
  <c r="M146" i="1"/>
  <c r="M145" i="1"/>
  <c r="L145" i="1"/>
  <c r="N145" i="1" s="1"/>
  <c r="M144" i="1"/>
  <c r="J143" i="1"/>
  <c r="J142" i="1"/>
  <c r="J141" i="1"/>
  <c r="J140" i="1"/>
  <c r="J138" i="1"/>
  <c r="J137" i="1"/>
  <c r="J136" i="1"/>
  <c r="J135" i="1"/>
  <c r="J134" i="1"/>
  <c r="M132" i="1"/>
  <c r="M131" i="1"/>
  <c r="M130" i="1"/>
  <c r="L130" i="1"/>
  <c r="N130" i="1" s="1"/>
  <c r="M129" i="1"/>
  <c r="J129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M114" i="1"/>
  <c r="J114" i="1"/>
  <c r="J113" i="1"/>
  <c r="J112" i="1"/>
  <c r="J111" i="1"/>
  <c r="J110" i="1"/>
  <c r="J109" i="1"/>
  <c r="J108" i="1"/>
  <c r="J107" i="1"/>
  <c r="J106" i="1"/>
  <c r="M104" i="1"/>
  <c r="M103" i="1"/>
  <c r="N102" i="1"/>
  <c r="M102" i="1"/>
  <c r="L102" i="1"/>
  <c r="M101" i="1"/>
  <c r="J101" i="1"/>
  <c r="J100" i="1"/>
  <c r="J99" i="1"/>
  <c r="J98" i="1"/>
  <c r="J97" i="1"/>
  <c r="J96" i="1"/>
  <c r="J95" i="1"/>
  <c r="J94" i="1"/>
  <c r="M92" i="1"/>
  <c r="M91" i="1"/>
  <c r="N90" i="1"/>
  <c r="M90" i="1"/>
  <c r="L90" i="1"/>
  <c r="M89" i="1"/>
  <c r="J89" i="1"/>
  <c r="J88" i="1"/>
  <c r="J87" i="1"/>
  <c r="J86" i="1"/>
  <c r="J85" i="1"/>
  <c r="J84" i="1" s="1"/>
  <c r="J83" i="1"/>
  <c r="J82" i="1"/>
  <c r="J81" i="1"/>
  <c r="J80" i="1"/>
  <c r="J79" i="1"/>
  <c r="M77" i="1"/>
  <c r="M76" i="1"/>
  <c r="M75" i="1"/>
  <c r="L75" i="1"/>
  <c r="N75" i="1" s="1"/>
  <c r="M74" i="1"/>
  <c r="J74" i="1"/>
  <c r="M73" i="1"/>
  <c r="M72" i="1"/>
  <c r="M71" i="1"/>
  <c r="M70" i="1"/>
  <c r="L70" i="1"/>
  <c r="N70" i="1" s="1"/>
  <c r="M68" i="1"/>
  <c r="J68" i="1"/>
  <c r="J65" i="1"/>
  <c r="J64" i="1"/>
  <c r="J63" i="1"/>
  <c r="J62" i="1"/>
  <c r="J61" i="1"/>
  <c r="J60" i="1"/>
  <c r="J59" i="1"/>
  <c r="J58" i="1"/>
  <c r="M56" i="1"/>
  <c r="M55" i="1"/>
  <c r="M54" i="1"/>
  <c r="M53" i="1"/>
  <c r="L53" i="1"/>
  <c r="N53" i="1" s="1"/>
  <c r="M52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N34" i="1"/>
  <c r="M34" i="1"/>
  <c r="L34" i="1"/>
  <c r="J33" i="1"/>
  <c r="J32" i="1"/>
  <c r="J30" i="1"/>
  <c r="J29" i="1"/>
  <c r="K28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M11" i="1"/>
  <c r="L11" i="1"/>
  <c r="N11" i="1" s="1"/>
  <c r="K523" i="21" l="1"/>
  <c r="I74" i="3"/>
  <c r="K74" i="3" s="1"/>
  <c r="I129" i="5"/>
  <c r="K129" i="5" s="1"/>
  <c r="J411" i="4"/>
  <c r="I276" i="20"/>
  <c r="K276" i="20" s="1"/>
  <c r="J409" i="21"/>
  <c r="J411" i="21"/>
  <c r="I325" i="7"/>
  <c r="K325" i="7" s="1"/>
  <c r="K523" i="16"/>
  <c r="I89" i="21"/>
  <c r="J411" i="2"/>
  <c r="L216" i="13"/>
  <c r="N216" i="13" s="1"/>
  <c r="K238" i="2"/>
  <c r="K235" i="11"/>
  <c r="K525" i="13"/>
  <c r="K528" i="13"/>
  <c r="L131" i="20"/>
  <c r="N131" i="20" s="1"/>
  <c r="K228" i="18"/>
  <c r="J411" i="19"/>
  <c r="I114" i="17"/>
  <c r="K114" i="17" s="1"/>
  <c r="N132" i="21"/>
  <c r="K521" i="9"/>
  <c r="J411" i="15"/>
  <c r="K513" i="21"/>
  <c r="K138" i="7"/>
  <c r="I275" i="11"/>
  <c r="K275" i="11" s="1"/>
  <c r="I426" i="13"/>
  <c r="K426" i="13" s="1"/>
  <c r="J409" i="15"/>
  <c r="J410" i="21"/>
  <c r="L446" i="13"/>
  <c r="L444" i="13" s="1"/>
  <c r="J409" i="16"/>
  <c r="J411" i="9"/>
  <c r="L216" i="17"/>
  <c r="N216" i="17" s="1"/>
  <c r="K523" i="17"/>
  <c r="I101" i="9"/>
  <c r="K101" i="9" s="1"/>
  <c r="I20" i="10"/>
  <c r="I9" i="10" s="1"/>
  <c r="K9" i="10" s="1"/>
  <c r="I169" i="17"/>
  <c r="K169" i="17" s="1"/>
  <c r="I262" i="2"/>
  <c r="K262" i="2" s="1"/>
  <c r="L201" i="8"/>
  <c r="L199" i="8" s="1"/>
  <c r="N199" i="8" s="1"/>
  <c r="I426" i="15"/>
  <c r="K426" i="15" s="1"/>
  <c r="K521" i="17"/>
  <c r="J410" i="5"/>
  <c r="K83" i="6"/>
  <c r="K240" i="13"/>
  <c r="J411" i="20"/>
  <c r="J411" i="7"/>
  <c r="J410" i="10"/>
  <c r="J410" i="12"/>
  <c r="K521" i="21"/>
  <c r="K524" i="5"/>
  <c r="I245" i="8"/>
  <c r="K245" i="8" s="1"/>
  <c r="I265" i="8"/>
  <c r="K265" i="8" s="1"/>
  <c r="J410" i="8"/>
  <c r="J410" i="7"/>
  <c r="I169" i="14"/>
  <c r="K169" i="14" s="1"/>
  <c r="I390" i="1"/>
  <c r="J410" i="3"/>
  <c r="K522" i="5"/>
  <c r="K528" i="5"/>
  <c r="K521" i="12"/>
  <c r="J410" i="20"/>
  <c r="J409" i="2"/>
  <c r="J411" i="6"/>
  <c r="L32" i="11"/>
  <c r="N32" i="11" s="1"/>
  <c r="I490" i="15"/>
  <c r="K490" i="15" s="1"/>
  <c r="K521" i="19"/>
  <c r="I101" i="20"/>
  <c r="K101" i="20" s="1"/>
  <c r="L354" i="1"/>
  <c r="N354" i="1" s="1"/>
  <c r="K228" i="2"/>
  <c r="J485" i="1"/>
  <c r="J524" i="1"/>
  <c r="J527" i="1"/>
  <c r="J410" i="4"/>
  <c r="I20" i="11"/>
  <c r="K20" i="11" s="1"/>
  <c r="J411" i="12"/>
  <c r="J411" i="13"/>
  <c r="K391" i="14"/>
  <c r="L32" i="16"/>
  <c r="N32" i="16" s="1"/>
  <c r="J411" i="16"/>
  <c r="K515" i="16"/>
  <c r="J410" i="18"/>
  <c r="L201" i="3"/>
  <c r="N201" i="3" s="1"/>
  <c r="I169" i="10"/>
  <c r="K169" i="10" s="1"/>
  <c r="I426" i="11"/>
  <c r="K426" i="11" s="1"/>
  <c r="I149" i="12"/>
  <c r="K149" i="12" s="1"/>
  <c r="I169" i="12"/>
  <c r="K169" i="12" s="1"/>
  <c r="L216" i="19"/>
  <c r="N216" i="19" s="1"/>
  <c r="I314" i="1"/>
  <c r="K314" i="1" s="1"/>
  <c r="I426" i="4"/>
  <c r="K426" i="4" s="1"/>
  <c r="I312" i="1"/>
  <c r="K312" i="1" s="1"/>
  <c r="K526" i="5"/>
  <c r="L299" i="7"/>
  <c r="N299" i="7" s="1"/>
  <c r="I101" i="10"/>
  <c r="K101" i="10" s="1"/>
  <c r="I245" i="11"/>
  <c r="K245" i="11" s="1"/>
  <c r="L428" i="12"/>
  <c r="N428" i="12" s="1"/>
  <c r="I101" i="13"/>
  <c r="K101" i="13" s="1"/>
  <c r="I457" i="13"/>
  <c r="K457" i="13" s="1"/>
  <c r="I101" i="14"/>
  <c r="K101" i="14" s="1"/>
  <c r="K522" i="14"/>
  <c r="J410" i="15"/>
  <c r="I426" i="18"/>
  <c r="K426" i="18" s="1"/>
  <c r="I169" i="19"/>
  <c r="K169" i="19" s="1"/>
  <c r="I185" i="7"/>
  <c r="K185" i="7" s="1"/>
  <c r="K521" i="13"/>
  <c r="K521" i="16"/>
  <c r="I185" i="21"/>
  <c r="K185" i="21" s="1"/>
  <c r="I43" i="1"/>
  <c r="K43" i="1" s="1"/>
  <c r="I346" i="1"/>
  <c r="K346" i="1" s="1"/>
  <c r="I266" i="1"/>
  <c r="K266" i="1" s="1"/>
  <c r="I324" i="1"/>
  <c r="K324" i="1" s="1"/>
  <c r="K521" i="2"/>
  <c r="I267" i="4"/>
  <c r="K267" i="4" s="1"/>
  <c r="I276" i="4"/>
  <c r="K276" i="4" s="1"/>
  <c r="K326" i="7"/>
  <c r="K236" i="9"/>
  <c r="K517" i="10"/>
  <c r="N203" i="13"/>
  <c r="K238" i="14"/>
  <c r="I199" i="17"/>
  <c r="K199" i="17" s="1"/>
  <c r="K238" i="17"/>
  <c r="I74" i="21"/>
  <c r="K74" i="21" s="1"/>
  <c r="K209" i="21"/>
  <c r="I350" i="16"/>
  <c r="K350" i="16" s="1"/>
  <c r="I263" i="1"/>
  <c r="K263" i="1" s="1"/>
  <c r="I315" i="1"/>
  <c r="K315" i="1" s="1"/>
  <c r="J414" i="1"/>
  <c r="I313" i="1"/>
  <c r="K313" i="1" s="1"/>
  <c r="J411" i="5"/>
  <c r="J409" i="7"/>
  <c r="I444" i="7"/>
  <c r="K444" i="7" s="1"/>
  <c r="J411" i="8"/>
  <c r="N77" i="9"/>
  <c r="L216" i="9"/>
  <c r="L214" i="9" s="1"/>
  <c r="N214" i="9" s="1"/>
  <c r="K316" i="9"/>
  <c r="J410" i="9"/>
  <c r="K292" i="10"/>
  <c r="J411" i="10"/>
  <c r="L146" i="12"/>
  <c r="N146" i="12" s="1"/>
  <c r="K466" i="12"/>
  <c r="K228" i="14"/>
  <c r="I262" i="14"/>
  <c r="K262" i="14" s="1"/>
  <c r="J411" i="14"/>
  <c r="L74" i="17"/>
  <c r="N74" i="17" s="1"/>
  <c r="J411" i="17"/>
  <c r="J411" i="18"/>
  <c r="I101" i="2"/>
  <c r="K101" i="2" s="1"/>
  <c r="L216" i="2"/>
  <c r="N216" i="2" s="1"/>
  <c r="J522" i="1"/>
  <c r="J410" i="6"/>
  <c r="L74" i="9"/>
  <c r="N74" i="9" s="1"/>
  <c r="L32" i="10"/>
  <c r="N32" i="10" s="1"/>
  <c r="K514" i="10"/>
  <c r="I101" i="11"/>
  <c r="K101" i="11" s="1"/>
  <c r="K505" i="11"/>
  <c r="N12" i="14"/>
  <c r="I21" i="15"/>
  <c r="K21" i="15" s="1"/>
  <c r="L299" i="19"/>
  <c r="L296" i="19" s="1"/>
  <c r="N296" i="19" s="1"/>
  <c r="I169" i="2"/>
  <c r="K169" i="2" s="1"/>
  <c r="I199" i="4"/>
  <c r="K199" i="4" s="1"/>
  <c r="I265" i="4"/>
  <c r="K265" i="4" s="1"/>
  <c r="L332" i="7"/>
  <c r="N332" i="7" s="1"/>
  <c r="I185" i="9"/>
  <c r="K185" i="9" s="1"/>
  <c r="L201" i="9"/>
  <c r="I426" i="9"/>
  <c r="K426" i="9" s="1"/>
  <c r="I311" i="10"/>
  <c r="K321" i="10"/>
  <c r="L74" i="13"/>
  <c r="N74" i="13" s="1"/>
  <c r="K240" i="14"/>
  <c r="L76" i="16"/>
  <c r="N76" i="16" s="1"/>
  <c r="I101" i="17"/>
  <c r="K101" i="17" s="1"/>
  <c r="K466" i="19"/>
  <c r="K523" i="19"/>
  <c r="I101" i="21"/>
  <c r="K101" i="21" s="1"/>
  <c r="I169" i="21"/>
  <c r="K169" i="21" s="1"/>
  <c r="I20" i="3"/>
  <c r="I9" i="3" s="1"/>
  <c r="L76" i="12"/>
  <c r="N76" i="12" s="1"/>
  <c r="I169" i="13"/>
  <c r="K169" i="13" s="1"/>
  <c r="J410" i="13"/>
  <c r="K526" i="13"/>
  <c r="I101" i="15"/>
  <c r="K101" i="15" s="1"/>
  <c r="I169" i="15"/>
  <c r="K169" i="15" s="1"/>
  <c r="K482" i="15"/>
  <c r="K488" i="15"/>
  <c r="J410" i="16"/>
  <c r="L131" i="17"/>
  <c r="N131" i="17" s="1"/>
  <c r="J526" i="1"/>
  <c r="L74" i="7"/>
  <c r="N74" i="7" s="1"/>
  <c r="K511" i="21"/>
  <c r="L447" i="1"/>
  <c r="N447" i="1" s="1"/>
  <c r="L460" i="1"/>
  <c r="N460" i="1" s="1"/>
  <c r="J523" i="1"/>
  <c r="J525" i="1"/>
  <c r="L32" i="3"/>
  <c r="N32" i="3" s="1"/>
  <c r="L76" i="4"/>
  <c r="N76" i="4" s="1"/>
  <c r="L146" i="4"/>
  <c r="L144" i="4" s="1"/>
  <c r="N144" i="4" s="1"/>
  <c r="K316" i="6"/>
  <c r="K521" i="6"/>
  <c r="N77" i="7"/>
  <c r="L216" i="7"/>
  <c r="L214" i="7" s="1"/>
  <c r="N214" i="7" s="1"/>
  <c r="L428" i="7"/>
  <c r="N428" i="7" s="1"/>
  <c r="K455" i="7"/>
  <c r="L9" i="8"/>
  <c r="N9" i="8" s="1"/>
  <c r="K528" i="9"/>
  <c r="K513" i="10"/>
  <c r="K515" i="10"/>
  <c r="L247" i="11"/>
  <c r="L244" i="11" s="1"/>
  <c r="N244" i="11" s="1"/>
  <c r="I114" i="12"/>
  <c r="K114" i="12" s="1"/>
  <c r="K482" i="12"/>
  <c r="K486" i="12"/>
  <c r="K473" i="12"/>
  <c r="K527" i="15"/>
  <c r="I89" i="16"/>
  <c r="K89" i="16" s="1"/>
  <c r="I262" i="16"/>
  <c r="K262" i="16" s="1"/>
  <c r="I52" i="17"/>
  <c r="K52" i="17" s="1"/>
  <c r="I63" i="17"/>
  <c r="K63" i="17" s="1"/>
  <c r="L299" i="17"/>
  <c r="N299" i="17" s="1"/>
  <c r="I275" i="18"/>
  <c r="K275" i="18" s="1"/>
  <c r="I199" i="20"/>
  <c r="K199" i="20" s="1"/>
  <c r="I275" i="21"/>
  <c r="K275" i="21" s="1"/>
  <c r="I44" i="1"/>
  <c r="K44" i="1" s="1"/>
  <c r="I345" i="1"/>
  <c r="K345" i="1" s="1"/>
  <c r="J487" i="1"/>
  <c r="J236" i="1"/>
  <c r="I20" i="8"/>
  <c r="K20" i="8" s="1"/>
  <c r="I20" i="19"/>
  <c r="I9" i="19" s="1"/>
  <c r="K9" i="19" s="1"/>
  <c r="I325" i="19"/>
  <c r="K325" i="19" s="1"/>
  <c r="J528" i="1"/>
  <c r="L37" i="1"/>
  <c r="N37" i="1" s="1"/>
  <c r="I47" i="1"/>
  <c r="K47" i="1" s="1"/>
  <c r="I409" i="1"/>
  <c r="K409" i="1" s="1"/>
  <c r="I316" i="1"/>
  <c r="K316" i="1" s="1"/>
  <c r="J483" i="1"/>
  <c r="J489" i="1"/>
  <c r="K513" i="2"/>
  <c r="J238" i="1"/>
  <c r="J411" i="11"/>
  <c r="N35" i="14"/>
  <c r="I129" i="14"/>
  <c r="K129" i="14" s="1"/>
  <c r="I129" i="15"/>
  <c r="K129" i="15" s="1"/>
  <c r="I155" i="1"/>
  <c r="K155" i="1" s="1"/>
  <c r="L300" i="1"/>
  <c r="N300" i="1" s="1"/>
  <c r="I320" i="1"/>
  <c r="K320" i="1" s="1"/>
  <c r="I276" i="2"/>
  <c r="K276" i="2" s="1"/>
  <c r="J410" i="2"/>
  <c r="L146" i="3"/>
  <c r="L144" i="3" s="1"/>
  <c r="N144" i="3" s="1"/>
  <c r="I490" i="3"/>
  <c r="K490" i="3" s="1"/>
  <c r="K528" i="4"/>
  <c r="I350" i="5"/>
  <c r="K515" i="5"/>
  <c r="J409" i="6"/>
  <c r="I350" i="8"/>
  <c r="K440" i="8"/>
  <c r="K240" i="10"/>
  <c r="I325" i="10"/>
  <c r="K325" i="10" s="1"/>
  <c r="K238" i="11"/>
  <c r="L278" i="11"/>
  <c r="L275" i="11" s="1"/>
  <c r="N275" i="11" s="1"/>
  <c r="K482" i="11"/>
  <c r="I490" i="11"/>
  <c r="K486" i="14"/>
  <c r="I214" i="15"/>
  <c r="K214" i="15" s="1"/>
  <c r="I275" i="16"/>
  <c r="K275" i="16" s="1"/>
  <c r="K482" i="16"/>
  <c r="K486" i="16"/>
  <c r="K488" i="16"/>
  <c r="K517" i="16"/>
  <c r="K235" i="17"/>
  <c r="K390" i="17"/>
  <c r="I262" i="18"/>
  <c r="K262" i="18" s="1"/>
  <c r="L475" i="18"/>
  <c r="L473" i="18" s="1"/>
  <c r="K524" i="18"/>
  <c r="K235" i="19"/>
  <c r="K62" i="21"/>
  <c r="L230" i="21"/>
  <c r="N230" i="21" s="1"/>
  <c r="K392" i="21"/>
  <c r="K124" i="3"/>
  <c r="I124" i="1"/>
  <c r="K124" i="1" s="1"/>
  <c r="I376" i="3"/>
  <c r="K376" i="3" s="1"/>
  <c r="I368" i="3"/>
  <c r="K368" i="3" s="1"/>
  <c r="J413" i="1"/>
  <c r="J415" i="1"/>
  <c r="N104" i="7"/>
  <c r="L103" i="7"/>
  <c r="L101" i="7" s="1"/>
  <c r="N101" i="7" s="1"/>
  <c r="K125" i="7"/>
  <c r="I114" i="7"/>
  <c r="K114" i="7" s="1"/>
  <c r="L148" i="1"/>
  <c r="N148" i="1" s="1"/>
  <c r="L446" i="11"/>
  <c r="N446" i="11" s="1"/>
  <c r="N447" i="11"/>
  <c r="K518" i="11"/>
  <c r="K513" i="11"/>
  <c r="K291" i="12"/>
  <c r="I276" i="12"/>
  <c r="K276" i="12" s="1"/>
  <c r="K263" i="18"/>
  <c r="I265" i="18"/>
  <c r="K265" i="18" s="1"/>
  <c r="I245" i="18"/>
  <c r="K245" i="18" s="1"/>
  <c r="N353" i="19"/>
  <c r="L352" i="19"/>
  <c r="L350" i="19" s="1"/>
  <c r="N350" i="19" s="1"/>
  <c r="I214" i="21"/>
  <c r="K214" i="21" s="1"/>
  <c r="K224" i="21"/>
  <c r="I126" i="1"/>
  <c r="K126" i="1" s="1"/>
  <c r="L232" i="1"/>
  <c r="N232" i="1" s="1"/>
  <c r="I322" i="1"/>
  <c r="K322" i="1" s="1"/>
  <c r="I466" i="1"/>
  <c r="K466" i="1" s="1"/>
  <c r="K46" i="2"/>
  <c r="I46" i="1"/>
  <c r="K46" i="1" s="1"/>
  <c r="J234" i="1"/>
  <c r="K240" i="2"/>
  <c r="I240" i="1"/>
  <c r="K359" i="2"/>
  <c r="I359" i="1"/>
  <c r="K482" i="2"/>
  <c r="I486" i="1"/>
  <c r="K488" i="2"/>
  <c r="K291" i="3"/>
  <c r="I276" i="3"/>
  <c r="K276" i="3" s="1"/>
  <c r="I350" i="3"/>
  <c r="I360" i="3"/>
  <c r="K360" i="3" s="1"/>
  <c r="K482" i="3"/>
  <c r="K488" i="3"/>
  <c r="N493" i="3"/>
  <c r="L493" i="1"/>
  <c r="N493" i="1" s="1"/>
  <c r="K517" i="3"/>
  <c r="K522" i="3"/>
  <c r="L32" i="4"/>
  <c r="N32" i="4" s="1"/>
  <c r="K240" i="4"/>
  <c r="I270" i="4"/>
  <c r="I244" i="4" s="1"/>
  <c r="K244" i="4" s="1"/>
  <c r="L280" i="1"/>
  <c r="N280" i="1" s="1"/>
  <c r="N280" i="4"/>
  <c r="K313" i="4"/>
  <c r="L9" i="5"/>
  <c r="N9" i="5" s="1"/>
  <c r="N12" i="5"/>
  <c r="L201" i="5"/>
  <c r="N201" i="5" s="1"/>
  <c r="K521" i="5"/>
  <c r="I523" i="1"/>
  <c r="I525" i="1"/>
  <c r="I527" i="1"/>
  <c r="K74" i="6"/>
  <c r="K482" i="6"/>
  <c r="I490" i="6"/>
  <c r="K490" i="6" s="1"/>
  <c r="I21" i="7"/>
  <c r="K21" i="7" s="1"/>
  <c r="L247" i="7"/>
  <c r="N247" i="7" s="1"/>
  <c r="N248" i="7"/>
  <c r="I344" i="7"/>
  <c r="I330" i="7" s="1"/>
  <c r="K330" i="7" s="1"/>
  <c r="K345" i="7"/>
  <c r="I270" i="8"/>
  <c r="I244" i="8" s="1"/>
  <c r="K244" i="8" s="1"/>
  <c r="K271" i="8"/>
  <c r="K522" i="8"/>
  <c r="L475" i="9"/>
  <c r="N475" i="9" s="1"/>
  <c r="N476" i="9"/>
  <c r="L216" i="11"/>
  <c r="N216" i="11" s="1"/>
  <c r="K195" i="12"/>
  <c r="I185" i="12"/>
  <c r="K185" i="12" s="1"/>
  <c r="K125" i="13"/>
  <c r="I114" i="13"/>
  <c r="K114" i="13" s="1"/>
  <c r="L199" i="13"/>
  <c r="N199" i="13" s="1"/>
  <c r="K238" i="16"/>
  <c r="I267" i="16"/>
  <c r="K267" i="16" s="1"/>
  <c r="K522" i="16"/>
  <c r="K528" i="16"/>
  <c r="K98" i="17"/>
  <c r="K292" i="20"/>
  <c r="I275" i="20"/>
  <c r="K275" i="20" s="1"/>
  <c r="K313" i="20"/>
  <c r="I296" i="20"/>
  <c r="K296" i="20" s="1"/>
  <c r="I296" i="2"/>
  <c r="K296" i="2" s="1"/>
  <c r="N353" i="2"/>
  <c r="L353" i="1"/>
  <c r="N353" i="1" s="1"/>
  <c r="K456" i="2"/>
  <c r="I456" i="1"/>
  <c r="K519" i="2"/>
  <c r="K515" i="2"/>
  <c r="K138" i="3"/>
  <c r="I129" i="3"/>
  <c r="K129" i="3" s="1"/>
  <c r="I21" i="4"/>
  <c r="I10" i="4" s="1"/>
  <c r="K10" i="4" s="1"/>
  <c r="I129" i="4"/>
  <c r="K129" i="4" s="1"/>
  <c r="I418" i="4"/>
  <c r="K418" i="4" s="1"/>
  <c r="J416" i="1"/>
  <c r="K83" i="5"/>
  <c r="I74" i="5"/>
  <c r="K74" i="5" s="1"/>
  <c r="N148" i="5"/>
  <c r="L146" i="5"/>
  <c r="N146" i="5" s="1"/>
  <c r="K291" i="7"/>
  <c r="I276" i="7"/>
  <c r="K276" i="7" s="1"/>
  <c r="N148" i="8"/>
  <c r="L146" i="8"/>
  <c r="L144" i="8" s="1"/>
  <c r="N144" i="8" s="1"/>
  <c r="K23" i="12"/>
  <c r="I21" i="12"/>
  <c r="K21" i="12" s="1"/>
  <c r="I360" i="14"/>
  <c r="K360" i="14" s="1"/>
  <c r="I368" i="14"/>
  <c r="K368" i="14" s="1"/>
  <c r="N77" i="19"/>
  <c r="L76" i="19"/>
  <c r="N76" i="19" s="1"/>
  <c r="N117" i="20"/>
  <c r="L116" i="20"/>
  <c r="N116" i="20" s="1"/>
  <c r="I444" i="21"/>
  <c r="K444" i="21" s="1"/>
  <c r="K455" i="21"/>
  <c r="L35" i="1"/>
  <c r="N35" i="1" s="1"/>
  <c r="I268" i="1"/>
  <c r="K268" i="1" s="1"/>
  <c r="J412" i="1"/>
  <c r="I504" i="1"/>
  <c r="K511" i="1" s="1"/>
  <c r="N35" i="2"/>
  <c r="I33" i="2"/>
  <c r="K33" i="2" s="1"/>
  <c r="I48" i="1"/>
  <c r="K48" i="1" s="1"/>
  <c r="K235" i="2"/>
  <c r="J241" i="1"/>
  <c r="K318" i="2"/>
  <c r="I318" i="1"/>
  <c r="K318" i="1" s="1"/>
  <c r="L334" i="1"/>
  <c r="N334" i="1" s="1"/>
  <c r="N334" i="2"/>
  <c r="I457" i="2"/>
  <c r="K457" i="2" s="1"/>
  <c r="N460" i="2"/>
  <c r="J521" i="1"/>
  <c r="L92" i="1"/>
  <c r="N92" i="1" s="1"/>
  <c r="L477" i="1"/>
  <c r="N477" i="1" s="1"/>
  <c r="L201" i="4"/>
  <c r="L199" i="4" s="1"/>
  <c r="N199" i="4" s="1"/>
  <c r="J482" i="1"/>
  <c r="J484" i="1"/>
  <c r="J486" i="1"/>
  <c r="J488" i="1"/>
  <c r="I20" i="5"/>
  <c r="K20" i="5" s="1"/>
  <c r="I21" i="5"/>
  <c r="K21" i="5" s="1"/>
  <c r="J235" i="1"/>
  <c r="I262" i="5"/>
  <c r="K262" i="5" s="1"/>
  <c r="I368" i="5"/>
  <c r="K368" i="5" s="1"/>
  <c r="K440" i="5"/>
  <c r="N218" i="6"/>
  <c r="L216" i="6"/>
  <c r="L214" i="6" s="1"/>
  <c r="N214" i="6" s="1"/>
  <c r="K359" i="6"/>
  <c r="I360" i="6"/>
  <c r="K360" i="6" s="1"/>
  <c r="I350" i="6"/>
  <c r="K350" i="6" s="1"/>
  <c r="I74" i="7"/>
  <c r="K74" i="7" s="1"/>
  <c r="K83" i="7"/>
  <c r="K83" i="8"/>
  <c r="I74" i="8"/>
  <c r="K74" i="8" s="1"/>
  <c r="I199" i="9"/>
  <c r="K199" i="9" s="1"/>
  <c r="N148" i="10"/>
  <c r="L146" i="10"/>
  <c r="N146" i="10" s="1"/>
  <c r="L492" i="12"/>
  <c r="N492" i="12" s="1"/>
  <c r="N493" i="12"/>
  <c r="K155" i="15"/>
  <c r="I149" i="15"/>
  <c r="K149" i="15" s="1"/>
  <c r="L247" i="17"/>
  <c r="N247" i="17" s="1"/>
  <c r="K125" i="19"/>
  <c r="I114" i="19"/>
  <c r="K114" i="19" s="1"/>
  <c r="K228" i="19"/>
  <c r="K455" i="19"/>
  <c r="I444" i="19"/>
  <c r="K444" i="19" s="1"/>
  <c r="N12" i="20"/>
  <c r="L9" i="20"/>
  <c r="N9" i="20" s="1"/>
  <c r="L201" i="20"/>
  <c r="L299" i="21"/>
  <c r="L296" i="21" s="1"/>
  <c r="N296" i="21" s="1"/>
  <c r="N300" i="21"/>
  <c r="L117" i="1"/>
  <c r="N117" i="1" s="1"/>
  <c r="K236" i="6"/>
  <c r="K512" i="9"/>
  <c r="I490" i="9"/>
  <c r="K490" i="9" s="1"/>
  <c r="K519" i="9"/>
  <c r="K513" i="9"/>
  <c r="K482" i="10"/>
  <c r="K486" i="10"/>
  <c r="K62" i="12"/>
  <c r="I63" i="12"/>
  <c r="K63" i="12" s="1"/>
  <c r="I52" i="12"/>
  <c r="K52" i="12" s="1"/>
  <c r="K513" i="12"/>
  <c r="N218" i="14"/>
  <c r="L216" i="14"/>
  <c r="N216" i="14" s="1"/>
  <c r="I20" i="16"/>
  <c r="I9" i="16" s="1"/>
  <c r="K9" i="16" s="1"/>
  <c r="K528" i="20"/>
  <c r="K316" i="2"/>
  <c r="L428" i="2"/>
  <c r="N428" i="2" s="1"/>
  <c r="L459" i="2"/>
  <c r="L457" i="2" s="1"/>
  <c r="I489" i="1"/>
  <c r="K489" i="1" s="1"/>
  <c r="I521" i="1"/>
  <c r="K526" i="2"/>
  <c r="L72" i="1"/>
  <c r="N72" i="1" s="1"/>
  <c r="K228" i="3"/>
  <c r="K511" i="3"/>
  <c r="K235" i="4"/>
  <c r="J237" i="1"/>
  <c r="J239" i="1"/>
  <c r="I522" i="1"/>
  <c r="I524" i="1"/>
  <c r="L446" i="6"/>
  <c r="L444" i="6" s="1"/>
  <c r="N444" i="6" s="1"/>
  <c r="K522" i="6"/>
  <c r="I52" i="7"/>
  <c r="K52" i="7" s="1"/>
  <c r="I63" i="7"/>
  <c r="K63" i="7" s="1"/>
  <c r="K155" i="7"/>
  <c r="L201" i="7"/>
  <c r="N201" i="7" s="1"/>
  <c r="K240" i="7"/>
  <c r="N300" i="7"/>
  <c r="K522" i="7"/>
  <c r="K486" i="8"/>
  <c r="K22" i="9"/>
  <c r="I20" i="9"/>
  <c r="K20" i="9" s="1"/>
  <c r="L146" i="9"/>
  <c r="L144" i="9" s="1"/>
  <c r="N144" i="9" s="1"/>
  <c r="K235" i="9"/>
  <c r="N77" i="10"/>
  <c r="K473" i="11"/>
  <c r="K209" i="14"/>
  <c r="I199" i="14"/>
  <c r="K199" i="14" s="1"/>
  <c r="K83" i="15"/>
  <c r="I74" i="15"/>
  <c r="K74" i="15" s="1"/>
  <c r="K238" i="15"/>
  <c r="K240" i="15"/>
  <c r="K507" i="15"/>
  <c r="K511" i="15"/>
  <c r="K505" i="15"/>
  <c r="K48" i="17"/>
  <c r="I33" i="17"/>
  <c r="K33" i="17" s="1"/>
  <c r="K484" i="17"/>
  <c r="K486" i="17"/>
  <c r="K488" i="17"/>
  <c r="K512" i="18"/>
  <c r="K505" i="18"/>
  <c r="L146" i="20"/>
  <c r="I185" i="20"/>
  <c r="K185" i="20" s="1"/>
  <c r="K521" i="20"/>
  <c r="L428" i="21"/>
  <c r="L426" i="21" s="1"/>
  <c r="N426" i="21" s="1"/>
  <c r="I490" i="21"/>
  <c r="K490" i="21" s="1"/>
  <c r="K512" i="21"/>
  <c r="K509" i="21"/>
  <c r="I392" i="1"/>
  <c r="K392" i="1" s="1"/>
  <c r="N477" i="8"/>
  <c r="I311" i="9"/>
  <c r="K311" i="9" s="1"/>
  <c r="L428" i="10"/>
  <c r="L426" i="10" s="1"/>
  <c r="K488" i="11"/>
  <c r="K523" i="11"/>
  <c r="I21" i="13"/>
  <c r="I10" i="13" s="1"/>
  <c r="K10" i="13" s="1"/>
  <c r="K235" i="14"/>
  <c r="K523" i="14"/>
  <c r="K524" i="15"/>
  <c r="K235" i="16"/>
  <c r="K528" i="17"/>
  <c r="K486" i="18"/>
  <c r="K488" i="18"/>
  <c r="I344" i="20"/>
  <c r="I330" i="20" s="1"/>
  <c r="K330" i="20" s="1"/>
  <c r="I444" i="20"/>
  <c r="K444" i="20" s="1"/>
  <c r="K240" i="21"/>
  <c r="K527" i="21"/>
  <c r="I267" i="3"/>
  <c r="K267" i="3" s="1"/>
  <c r="I169" i="4"/>
  <c r="K169" i="4" s="1"/>
  <c r="I376" i="4"/>
  <c r="K376" i="4" s="1"/>
  <c r="I20" i="7"/>
  <c r="K20" i="7" s="1"/>
  <c r="K22" i="7"/>
  <c r="K111" i="7"/>
  <c r="I101" i="7"/>
  <c r="K101" i="7" s="1"/>
  <c r="L116" i="7"/>
  <c r="L114" i="7" s="1"/>
  <c r="N114" i="7" s="1"/>
  <c r="N117" i="7"/>
  <c r="N35" i="8"/>
  <c r="L32" i="8"/>
  <c r="N32" i="8" s="1"/>
  <c r="K271" i="9"/>
  <c r="I270" i="9"/>
  <c r="L299" i="11"/>
  <c r="L296" i="11" s="1"/>
  <c r="N296" i="11" s="1"/>
  <c r="N300" i="11"/>
  <c r="J409" i="14"/>
  <c r="J410" i="14"/>
  <c r="K83" i="17"/>
  <c r="I74" i="17"/>
  <c r="K74" i="17" s="1"/>
  <c r="K291" i="17"/>
  <c r="I276" i="17"/>
  <c r="K276" i="17" s="1"/>
  <c r="K22" i="18"/>
  <c r="I20" i="18"/>
  <c r="K20" i="18" s="1"/>
  <c r="I296" i="21"/>
  <c r="K296" i="21" s="1"/>
  <c r="K317" i="21"/>
  <c r="N461" i="21"/>
  <c r="L459" i="21"/>
  <c r="N459" i="21" s="1"/>
  <c r="L13" i="1"/>
  <c r="N13" i="1" s="1"/>
  <c r="I23" i="1"/>
  <c r="K23" i="1" s="1"/>
  <c r="I25" i="1"/>
  <c r="K25" i="1" s="1"/>
  <c r="I27" i="1"/>
  <c r="K27" i="1" s="1"/>
  <c r="L55" i="1"/>
  <c r="N55" i="1" s="1"/>
  <c r="I62" i="1"/>
  <c r="K62" i="1" s="1"/>
  <c r="I83" i="1"/>
  <c r="K83" i="1" s="1"/>
  <c r="L104" i="1"/>
  <c r="N104" i="1" s="1"/>
  <c r="I111" i="1"/>
  <c r="K111" i="1" s="1"/>
  <c r="L132" i="1"/>
  <c r="N132" i="1" s="1"/>
  <c r="I140" i="1"/>
  <c r="K140" i="1" s="1"/>
  <c r="L173" i="1"/>
  <c r="N173" i="1" s="1"/>
  <c r="I180" i="1"/>
  <c r="K180" i="1" s="1"/>
  <c r="I182" i="1"/>
  <c r="K182" i="1" s="1"/>
  <c r="L189" i="1"/>
  <c r="N189" i="1" s="1"/>
  <c r="I209" i="1"/>
  <c r="K209" i="1" s="1"/>
  <c r="I224" i="1"/>
  <c r="K224" i="1" s="1"/>
  <c r="I235" i="1"/>
  <c r="K235" i="1" s="1"/>
  <c r="J240" i="1"/>
  <c r="L248" i="1"/>
  <c r="N248" i="1" s="1"/>
  <c r="I260" i="1"/>
  <c r="K260" i="1" s="1"/>
  <c r="I272" i="1"/>
  <c r="K272" i="1" s="1"/>
  <c r="L279" i="1"/>
  <c r="N279" i="1" s="1"/>
  <c r="I291" i="1"/>
  <c r="K291" i="1" s="1"/>
  <c r="I293" i="1"/>
  <c r="K293" i="1" s="1"/>
  <c r="I327" i="1"/>
  <c r="K327" i="1" s="1"/>
  <c r="L333" i="1"/>
  <c r="N333" i="1" s="1"/>
  <c r="I391" i="1"/>
  <c r="K391" i="1" s="1"/>
  <c r="I410" i="1"/>
  <c r="K410" i="1" s="1"/>
  <c r="I419" i="1"/>
  <c r="K419" i="1" s="1"/>
  <c r="L430" i="1"/>
  <c r="N430" i="1" s="1"/>
  <c r="I441" i="1"/>
  <c r="K441" i="1" s="1"/>
  <c r="I453" i="1"/>
  <c r="K453" i="1" s="1"/>
  <c r="I455" i="1"/>
  <c r="K455" i="1" s="1"/>
  <c r="L476" i="1"/>
  <c r="N476" i="1" s="1"/>
  <c r="I482" i="1"/>
  <c r="I484" i="1"/>
  <c r="K484" i="1" s="1"/>
  <c r="I488" i="1"/>
  <c r="I526" i="1"/>
  <c r="I528" i="1"/>
  <c r="I74" i="2"/>
  <c r="K74" i="2" s="1"/>
  <c r="L492" i="2"/>
  <c r="N492" i="2" s="1"/>
  <c r="K516" i="2"/>
  <c r="K518" i="2"/>
  <c r="K522" i="2"/>
  <c r="K528" i="2"/>
  <c r="I89" i="3"/>
  <c r="K89" i="3" s="1"/>
  <c r="K235" i="3"/>
  <c r="I270" i="3"/>
  <c r="K270" i="3" s="1"/>
  <c r="K315" i="3"/>
  <c r="J411" i="3"/>
  <c r="K507" i="3"/>
  <c r="K524" i="3"/>
  <c r="K526" i="3"/>
  <c r="K528" i="3"/>
  <c r="I262" i="4"/>
  <c r="K262" i="4" s="1"/>
  <c r="K271" i="4"/>
  <c r="I350" i="4"/>
  <c r="I360" i="4"/>
  <c r="K360" i="4" s="1"/>
  <c r="K361" i="4"/>
  <c r="J409" i="4"/>
  <c r="J473" i="4"/>
  <c r="J473" i="1" s="1"/>
  <c r="K25" i="5"/>
  <c r="N35" i="5"/>
  <c r="L32" i="5"/>
  <c r="N32" i="5" s="1"/>
  <c r="K236" i="5"/>
  <c r="J409" i="5"/>
  <c r="K24" i="6"/>
  <c r="I20" i="6"/>
  <c r="N203" i="6"/>
  <c r="L201" i="6"/>
  <c r="L199" i="6" s="1"/>
  <c r="N199" i="6" s="1"/>
  <c r="N92" i="7"/>
  <c r="L73" i="7"/>
  <c r="N73" i="7" s="1"/>
  <c r="K126" i="7"/>
  <c r="I68" i="7"/>
  <c r="K68" i="7" s="1"/>
  <c r="I275" i="7"/>
  <c r="K275" i="7" s="1"/>
  <c r="L352" i="7"/>
  <c r="N352" i="7" s="1"/>
  <c r="K516" i="7"/>
  <c r="N218" i="8"/>
  <c r="L216" i="8"/>
  <c r="N216" i="8" s="1"/>
  <c r="I275" i="8"/>
  <c r="K275" i="8" s="1"/>
  <c r="K292" i="8"/>
  <c r="J409" i="8"/>
  <c r="I267" i="9"/>
  <c r="K267" i="9" s="1"/>
  <c r="I296" i="10"/>
  <c r="K296" i="10" s="1"/>
  <c r="L299" i="10"/>
  <c r="N299" i="10" s="1"/>
  <c r="N300" i="10"/>
  <c r="I21" i="2"/>
  <c r="K21" i="2" s="1"/>
  <c r="L446" i="5"/>
  <c r="N446" i="5" s="1"/>
  <c r="N447" i="5"/>
  <c r="K510" i="5"/>
  <c r="K507" i="5"/>
  <c r="I490" i="5"/>
  <c r="L36" i="1"/>
  <c r="N36" i="1" s="1"/>
  <c r="L231" i="1"/>
  <c r="N231" i="1" s="1"/>
  <c r="I264" i="1"/>
  <c r="K264" i="1" s="1"/>
  <c r="I317" i="1"/>
  <c r="K317" i="1" s="1"/>
  <c r="I319" i="1"/>
  <c r="K319" i="1" s="1"/>
  <c r="I321" i="1"/>
  <c r="K321" i="1" s="1"/>
  <c r="I323" i="1"/>
  <c r="K323" i="1" s="1"/>
  <c r="I347" i="1"/>
  <c r="K347" i="1" s="1"/>
  <c r="I361" i="1"/>
  <c r="K361" i="1" s="1"/>
  <c r="I411" i="1"/>
  <c r="K411" i="1" s="1"/>
  <c r="J417" i="1"/>
  <c r="L448" i="1"/>
  <c r="N448" i="1" s="1"/>
  <c r="L461" i="1"/>
  <c r="N461" i="1" s="1"/>
  <c r="L494" i="1"/>
  <c r="N494" i="1" s="1"/>
  <c r="I275" i="2"/>
  <c r="K275" i="2" s="1"/>
  <c r="I33" i="3"/>
  <c r="K33" i="3" s="1"/>
  <c r="I267" i="5"/>
  <c r="K267" i="5" s="1"/>
  <c r="I129" i="6"/>
  <c r="I270" i="6"/>
  <c r="I244" i="6" s="1"/>
  <c r="K244" i="6" s="1"/>
  <c r="K272" i="6"/>
  <c r="K291" i="9"/>
  <c r="I276" i="9"/>
  <c r="K276" i="9" s="1"/>
  <c r="K98" i="11"/>
  <c r="I89" i="11"/>
  <c r="K89" i="11" s="1"/>
  <c r="K466" i="11"/>
  <c r="I457" i="11"/>
  <c r="K457" i="11" s="1"/>
  <c r="I101" i="4"/>
  <c r="K101" i="4" s="1"/>
  <c r="K23" i="6"/>
  <c r="I21" i="6"/>
  <c r="K21" i="6" s="1"/>
  <c r="I45" i="1"/>
  <c r="K45" i="1" s="1"/>
  <c r="I125" i="1"/>
  <c r="K125" i="1" s="1"/>
  <c r="L301" i="1"/>
  <c r="N301" i="1" s="1"/>
  <c r="K489" i="2"/>
  <c r="J409" i="3"/>
  <c r="I426" i="3"/>
  <c r="K426" i="3" s="1"/>
  <c r="L475" i="3"/>
  <c r="L473" i="3" s="1"/>
  <c r="L216" i="4"/>
  <c r="N218" i="5"/>
  <c r="L216" i="5"/>
  <c r="N216" i="5" s="1"/>
  <c r="K291" i="5"/>
  <c r="I276" i="5"/>
  <c r="K276" i="5" s="1"/>
  <c r="K466" i="5"/>
  <c r="I457" i="5"/>
  <c r="K457" i="5" s="1"/>
  <c r="K505" i="5"/>
  <c r="I199" i="6"/>
  <c r="K199" i="6" s="1"/>
  <c r="K209" i="6"/>
  <c r="K291" i="6"/>
  <c r="I276" i="6"/>
  <c r="K276" i="6" s="1"/>
  <c r="N148" i="7"/>
  <c r="L146" i="7"/>
  <c r="I262" i="7"/>
  <c r="K262" i="7" s="1"/>
  <c r="K264" i="7"/>
  <c r="I296" i="7"/>
  <c r="K296" i="7" s="1"/>
  <c r="K317" i="7"/>
  <c r="L492" i="7"/>
  <c r="L490" i="7" s="1"/>
  <c r="N490" i="7" s="1"/>
  <c r="N493" i="7"/>
  <c r="N203" i="10"/>
  <c r="L201" i="10"/>
  <c r="N201" i="10" s="1"/>
  <c r="L12" i="1"/>
  <c r="N12" i="1" s="1"/>
  <c r="L14" i="1"/>
  <c r="N14" i="1" s="1"/>
  <c r="I22" i="1"/>
  <c r="K22" i="1" s="1"/>
  <c r="I24" i="1"/>
  <c r="K24" i="1" s="1"/>
  <c r="I26" i="1"/>
  <c r="K26" i="1" s="1"/>
  <c r="L56" i="1"/>
  <c r="N56" i="1" s="1"/>
  <c r="L77" i="1"/>
  <c r="N77" i="1" s="1"/>
  <c r="I98" i="1"/>
  <c r="K98" i="1" s="1"/>
  <c r="I110" i="1"/>
  <c r="K110" i="1" s="1"/>
  <c r="I138" i="1"/>
  <c r="K138" i="1" s="1"/>
  <c r="I141" i="1"/>
  <c r="K141" i="1" s="1"/>
  <c r="L172" i="1"/>
  <c r="N172" i="1" s="1"/>
  <c r="I179" i="1"/>
  <c r="K179" i="1" s="1"/>
  <c r="I181" i="1"/>
  <c r="K181" i="1" s="1"/>
  <c r="L188" i="1"/>
  <c r="N188" i="1" s="1"/>
  <c r="I195" i="1"/>
  <c r="K195" i="1" s="1"/>
  <c r="L203" i="1"/>
  <c r="N203" i="1" s="1"/>
  <c r="I211" i="1"/>
  <c r="K211" i="1" s="1"/>
  <c r="L218" i="1"/>
  <c r="N218" i="1" s="1"/>
  <c r="I236" i="1"/>
  <c r="I238" i="1"/>
  <c r="L249" i="1"/>
  <c r="N249" i="1" s="1"/>
  <c r="I271" i="1"/>
  <c r="K271" i="1" s="1"/>
  <c r="I292" i="1"/>
  <c r="K292" i="1" s="1"/>
  <c r="I326" i="1"/>
  <c r="K326" i="1" s="1"/>
  <c r="L429" i="1"/>
  <c r="N429" i="1" s="1"/>
  <c r="I440" i="1"/>
  <c r="K440" i="1" s="1"/>
  <c r="I454" i="1"/>
  <c r="I483" i="1"/>
  <c r="K483" i="1" s="1"/>
  <c r="I485" i="1"/>
  <c r="K485" i="1" s="1"/>
  <c r="I487" i="1"/>
  <c r="K487" i="1" s="1"/>
  <c r="I513" i="1"/>
  <c r="K518" i="1" s="1"/>
  <c r="K486" i="2"/>
  <c r="K514" i="2"/>
  <c r="K523" i="2"/>
  <c r="K525" i="2"/>
  <c r="I185" i="3"/>
  <c r="K185" i="3" s="1"/>
  <c r="K486" i="3"/>
  <c r="K521" i="3"/>
  <c r="K523" i="3"/>
  <c r="K525" i="3"/>
  <c r="K236" i="4"/>
  <c r="K238" i="4"/>
  <c r="I275" i="4"/>
  <c r="K275" i="4" s="1"/>
  <c r="K524" i="4"/>
  <c r="N148" i="6"/>
  <c r="L146" i="6"/>
  <c r="L144" i="6" s="1"/>
  <c r="N144" i="6" s="1"/>
  <c r="I368" i="7"/>
  <c r="K368" i="7" s="1"/>
  <c r="I376" i="7"/>
  <c r="K376" i="7" s="1"/>
  <c r="N447" i="8"/>
  <c r="L446" i="8"/>
  <c r="N446" i="8" s="1"/>
  <c r="K512" i="8"/>
  <c r="I490" i="8"/>
  <c r="K490" i="8" s="1"/>
  <c r="K519" i="8"/>
  <c r="K513" i="8"/>
  <c r="K526" i="8"/>
  <c r="K98" i="9"/>
  <c r="I89" i="9"/>
  <c r="K89" i="9" s="1"/>
  <c r="N117" i="9"/>
  <c r="L73" i="9"/>
  <c r="N73" i="9" s="1"/>
  <c r="K359" i="9"/>
  <c r="I350" i="9"/>
  <c r="K350" i="9" s="1"/>
  <c r="K62" i="10"/>
  <c r="I63" i="10"/>
  <c r="K63" i="10" s="1"/>
  <c r="I52" i="10"/>
  <c r="K52" i="10" s="1"/>
  <c r="N92" i="10"/>
  <c r="L73" i="10"/>
  <c r="N73" i="10" s="1"/>
  <c r="K138" i="10"/>
  <c r="I129" i="10"/>
  <c r="K129" i="10" s="1"/>
  <c r="N231" i="10"/>
  <c r="L230" i="10"/>
  <c r="N230" i="10" s="1"/>
  <c r="I267" i="10"/>
  <c r="K267" i="10" s="1"/>
  <c r="I245" i="10"/>
  <c r="K245" i="10" s="1"/>
  <c r="K83" i="11"/>
  <c r="I74" i="11"/>
  <c r="K74" i="11" s="1"/>
  <c r="K312" i="11"/>
  <c r="I297" i="11"/>
  <c r="K297" i="11" s="1"/>
  <c r="K523" i="4"/>
  <c r="K263" i="5"/>
  <c r="L475" i="5"/>
  <c r="N475" i="5" s="1"/>
  <c r="K504" i="5"/>
  <c r="K513" i="5"/>
  <c r="K517" i="5"/>
  <c r="N12" i="6"/>
  <c r="I296" i="6"/>
  <c r="K296" i="6" s="1"/>
  <c r="L278" i="7"/>
  <c r="N278" i="7" s="1"/>
  <c r="L459" i="7"/>
  <c r="L457" i="7" s="1"/>
  <c r="K521" i="7"/>
  <c r="K523" i="7"/>
  <c r="I129" i="8"/>
  <c r="K228" i="8"/>
  <c r="I262" i="8"/>
  <c r="K262" i="8" s="1"/>
  <c r="L475" i="8"/>
  <c r="L473" i="8" s="1"/>
  <c r="K482" i="8"/>
  <c r="K484" i="8"/>
  <c r="K523" i="8"/>
  <c r="K525" i="8"/>
  <c r="K523" i="9"/>
  <c r="J228" i="10"/>
  <c r="K228" i="10" s="1"/>
  <c r="K523" i="10"/>
  <c r="K155" i="11"/>
  <c r="I149" i="11"/>
  <c r="I144" i="11" s="1"/>
  <c r="I169" i="11"/>
  <c r="K169" i="11" s="1"/>
  <c r="N203" i="11"/>
  <c r="L201" i="11"/>
  <c r="N201" i="11" s="1"/>
  <c r="I325" i="11"/>
  <c r="K325" i="11" s="1"/>
  <c r="L332" i="11"/>
  <c r="L330" i="11" s="1"/>
  <c r="L76" i="15"/>
  <c r="N76" i="15" s="1"/>
  <c r="N77" i="15"/>
  <c r="K512" i="17"/>
  <c r="K508" i="17"/>
  <c r="K510" i="17"/>
  <c r="K505" i="17"/>
  <c r="K322" i="19"/>
  <c r="I296" i="19"/>
  <c r="K296" i="19" s="1"/>
  <c r="I377" i="20"/>
  <c r="K377" i="20" s="1"/>
  <c r="K361" i="20"/>
  <c r="K291" i="11"/>
  <c r="I276" i="11"/>
  <c r="K276" i="11" s="1"/>
  <c r="N353" i="11"/>
  <c r="L352" i="11"/>
  <c r="L350" i="11" s="1"/>
  <c r="N104" i="12"/>
  <c r="L103" i="12"/>
  <c r="N103" i="12" s="1"/>
  <c r="I262" i="12"/>
  <c r="K262" i="12" s="1"/>
  <c r="K266" i="12"/>
  <c r="K512" i="13"/>
  <c r="K507" i="13"/>
  <c r="K505" i="13"/>
  <c r="I490" i="13"/>
  <c r="I21" i="14"/>
  <c r="K21" i="14" s="1"/>
  <c r="K25" i="14"/>
  <c r="K327" i="17"/>
  <c r="I325" i="17"/>
  <c r="K325" i="17" s="1"/>
  <c r="I21" i="19"/>
  <c r="K21" i="19" s="1"/>
  <c r="K25" i="19"/>
  <c r="K98" i="19"/>
  <c r="I89" i="19"/>
  <c r="K89" i="19" s="1"/>
  <c r="K238" i="5"/>
  <c r="I311" i="5"/>
  <c r="K311" i="5" s="1"/>
  <c r="K466" i="6"/>
  <c r="K473" i="6"/>
  <c r="K486" i="6"/>
  <c r="K488" i="6"/>
  <c r="K526" i="6"/>
  <c r="K528" i="6"/>
  <c r="N35" i="7"/>
  <c r="K528" i="7"/>
  <c r="K235" i="8"/>
  <c r="I21" i="9"/>
  <c r="I10" i="9" s="1"/>
  <c r="K10" i="9" s="1"/>
  <c r="K392" i="9"/>
  <c r="K522" i="9"/>
  <c r="K98" i="10"/>
  <c r="I89" i="10"/>
  <c r="K89" i="10" s="1"/>
  <c r="I214" i="10"/>
  <c r="K214" i="10" s="1"/>
  <c r="K224" i="10"/>
  <c r="L278" i="10"/>
  <c r="N278" i="10" s="1"/>
  <c r="K455" i="10"/>
  <c r="I444" i="10"/>
  <c r="K444" i="10" s="1"/>
  <c r="N77" i="11"/>
  <c r="K125" i="11"/>
  <c r="N148" i="11"/>
  <c r="L146" i="11"/>
  <c r="N146" i="11" s="1"/>
  <c r="I20" i="12"/>
  <c r="L32" i="12"/>
  <c r="N32" i="12" s="1"/>
  <c r="N92" i="12"/>
  <c r="L73" i="12"/>
  <c r="N73" i="12" s="1"/>
  <c r="J409" i="12"/>
  <c r="N55" i="13"/>
  <c r="L54" i="13"/>
  <c r="N54" i="13" s="1"/>
  <c r="I267" i="13"/>
  <c r="K267" i="13" s="1"/>
  <c r="I265" i="13"/>
  <c r="K265" i="13" s="1"/>
  <c r="I245" i="13"/>
  <c r="K245" i="13" s="1"/>
  <c r="I350" i="13"/>
  <c r="I368" i="13"/>
  <c r="K368" i="13" s="1"/>
  <c r="I20" i="14"/>
  <c r="K20" i="14" s="1"/>
  <c r="L201" i="14"/>
  <c r="K514" i="14"/>
  <c r="K513" i="14"/>
  <c r="K516" i="14"/>
  <c r="K518" i="14"/>
  <c r="K83" i="19"/>
  <c r="I74" i="19"/>
  <c r="K74" i="19" s="1"/>
  <c r="K361" i="9"/>
  <c r="K391" i="9"/>
  <c r="L446" i="9"/>
  <c r="L444" i="9" s="1"/>
  <c r="N444" i="9" s="1"/>
  <c r="K466" i="9"/>
  <c r="I21" i="10"/>
  <c r="I10" i="10" s="1"/>
  <c r="K10" i="10" s="1"/>
  <c r="L247" i="10"/>
  <c r="N247" i="10" s="1"/>
  <c r="L459" i="10"/>
  <c r="L457" i="10" s="1"/>
  <c r="N457" i="10" s="1"/>
  <c r="L492" i="10"/>
  <c r="L490" i="10" s="1"/>
  <c r="K527" i="10"/>
  <c r="I262" i="11"/>
  <c r="K262" i="11" s="1"/>
  <c r="J410" i="11"/>
  <c r="K522" i="11"/>
  <c r="K528" i="11"/>
  <c r="N301" i="12"/>
  <c r="L332" i="12"/>
  <c r="N332" i="12" s="1"/>
  <c r="L352" i="12"/>
  <c r="N352" i="12" s="1"/>
  <c r="K517" i="12"/>
  <c r="K524" i="12"/>
  <c r="K527" i="12"/>
  <c r="I275" i="13"/>
  <c r="K275" i="13" s="1"/>
  <c r="K504" i="13"/>
  <c r="K524" i="14"/>
  <c r="K526" i="14"/>
  <c r="K528" i="14"/>
  <c r="I21" i="16"/>
  <c r="K23" i="16"/>
  <c r="K138" i="17"/>
  <c r="I129" i="17"/>
  <c r="L187" i="17"/>
  <c r="N187" i="17" s="1"/>
  <c r="N188" i="17"/>
  <c r="L278" i="17"/>
  <c r="N278" i="17" s="1"/>
  <c r="N279" i="17"/>
  <c r="N460" i="17"/>
  <c r="L459" i="17"/>
  <c r="L457" i="17" s="1"/>
  <c r="N457" i="17" s="1"/>
  <c r="K526" i="17"/>
  <c r="N77" i="18"/>
  <c r="L76" i="18"/>
  <c r="N76" i="18" s="1"/>
  <c r="I265" i="21"/>
  <c r="K263" i="21"/>
  <c r="I245" i="21"/>
  <c r="K245" i="21" s="1"/>
  <c r="I262" i="13"/>
  <c r="K262" i="13" s="1"/>
  <c r="K510" i="13"/>
  <c r="K126" i="14"/>
  <c r="I350" i="15"/>
  <c r="K350" i="15" s="1"/>
  <c r="I360" i="15"/>
  <c r="K360" i="15" s="1"/>
  <c r="I376" i="15"/>
  <c r="K376" i="15" s="1"/>
  <c r="K512" i="16"/>
  <c r="K440" i="17"/>
  <c r="I426" i="17"/>
  <c r="K426" i="17" s="1"/>
  <c r="N77" i="20"/>
  <c r="L76" i="20"/>
  <c r="N55" i="21"/>
  <c r="L54" i="21"/>
  <c r="N54" i="21" s="1"/>
  <c r="K291" i="21"/>
  <c r="I276" i="21"/>
  <c r="K276" i="21" s="1"/>
  <c r="K486" i="11"/>
  <c r="K521" i="11"/>
  <c r="L201" i="12"/>
  <c r="N201" i="12" s="1"/>
  <c r="I214" i="12"/>
  <c r="K214" i="12" s="1"/>
  <c r="K228" i="12"/>
  <c r="K236" i="12"/>
  <c r="K238" i="12"/>
  <c r="K240" i="12"/>
  <c r="I344" i="12"/>
  <c r="K344" i="12" s="1"/>
  <c r="I444" i="12"/>
  <c r="K444" i="12" s="1"/>
  <c r="K83" i="13"/>
  <c r="K235" i="13"/>
  <c r="N448" i="13"/>
  <c r="K524" i="13"/>
  <c r="L146" i="15"/>
  <c r="I199" i="15"/>
  <c r="K199" i="15" s="1"/>
  <c r="N447" i="15"/>
  <c r="L446" i="15"/>
  <c r="N446" i="15" s="1"/>
  <c r="K523" i="15"/>
  <c r="K473" i="16"/>
  <c r="N493" i="16"/>
  <c r="L492" i="16"/>
  <c r="L490" i="16" s="1"/>
  <c r="N490" i="16" s="1"/>
  <c r="L129" i="17"/>
  <c r="N129" i="17" s="1"/>
  <c r="I265" i="17"/>
  <c r="K265" i="17" s="1"/>
  <c r="I267" i="17"/>
  <c r="K267" i="17" s="1"/>
  <c r="I245" i="17"/>
  <c r="K245" i="17" s="1"/>
  <c r="N300" i="17"/>
  <c r="I368" i="17"/>
  <c r="K368" i="17" s="1"/>
  <c r="I350" i="17"/>
  <c r="I52" i="18"/>
  <c r="K52" i="18" s="1"/>
  <c r="I63" i="18"/>
  <c r="K63" i="18" s="1"/>
  <c r="K209" i="18"/>
  <c r="K291" i="18"/>
  <c r="I276" i="18"/>
  <c r="K276" i="18" s="1"/>
  <c r="N476" i="18"/>
  <c r="K521" i="18"/>
  <c r="L32" i="19"/>
  <c r="N32" i="19" s="1"/>
  <c r="N92" i="19"/>
  <c r="L73" i="19"/>
  <c r="N73" i="19" s="1"/>
  <c r="K271" i="19"/>
  <c r="I270" i="19"/>
  <c r="K270" i="19" s="1"/>
  <c r="L187" i="21"/>
  <c r="L185" i="21" s="1"/>
  <c r="N185" i="21" s="1"/>
  <c r="K484" i="21"/>
  <c r="I473" i="21"/>
  <c r="K473" i="21" s="1"/>
  <c r="L492" i="19"/>
  <c r="K528" i="19"/>
  <c r="I20" i="20"/>
  <c r="K20" i="20" s="1"/>
  <c r="L171" i="20"/>
  <c r="L169" i="20" s="1"/>
  <c r="N169" i="20" s="1"/>
  <c r="K391" i="20"/>
  <c r="K466" i="20"/>
  <c r="K482" i="20"/>
  <c r="K488" i="20"/>
  <c r="K522" i="20"/>
  <c r="I21" i="21"/>
  <c r="K21" i="21" s="1"/>
  <c r="J228" i="21"/>
  <c r="K238" i="21"/>
  <c r="K482" i="21"/>
  <c r="K488" i="21"/>
  <c r="K504" i="21"/>
  <c r="K390" i="16"/>
  <c r="K390" i="20"/>
  <c r="J409" i="20"/>
  <c r="K482" i="14"/>
  <c r="K488" i="14"/>
  <c r="K486" i="15"/>
  <c r="K517" i="15"/>
  <c r="K522" i="15"/>
  <c r="K528" i="15"/>
  <c r="L216" i="16"/>
  <c r="I270" i="16"/>
  <c r="K270" i="16" s="1"/>
  <c r="L352" i="16"/>
  <c r="L350" i="16" s="1"/>
  <c r="N350" i="16" s="1"/>
  <c r="K527" i="16"/>
  <c r="I21" i="17"/>
  <c r="K21" i="17" s="1"/>
  <c r="K292" i="17"/>
  <c r="N494" i="17"/>
  <c r="L201" i="18"/>
  <c r="N201" i="18" s="1"/>
  <c r="I267" i="18"/>
  <c r="K267" i="18" s="1"/>
  <c r="I457" i="18"/>
  <c r="K457" i="18" s="1"/>
  <c r="N477" i="18"/>
  <c r="K528" i="18"/>
  <c r="K22" i="19"/>
  <c r="I185" i="19"/>
  <c r="K185" i="19" s="1"/>
  <c r="I199" i="19"/>
  <c r="K199" i="19" s="1"/>
  <c r="K527" i="20"/>
  <c r="I311" i="21"/>
  <c r="K311" i="21" s="1"/>
  <c r="K508" i="21"/>
  <c r="K510" i="21"/>
  <c r="K524" i="21"/>
  <c r="K528" i="21"/>
  <c r="N76" i="3"/>
  <c r="L74" i="3"/>
  <c r="N74" i="3" s="1"/>
  <c r="N12" i="2"/>
  <c r="I20" i="2"/>
  <c r="I129" i="2"/>
  <c r="L146" i="2"/>
  <c r="L144" i="2" s="1"/>
  <c r="N144" i="2" s="1"/>
  <c r="L201" i="2"/>
  <c r="L199" i="2" s="1"/>
  <c r="N199" i="2" s="1"/>
  <c r="I214" i="2"/>
  <c r="K214" i="2" s="1"/>
  <c r="I297" i="2"/>
  <c r="K297" i="2" s="1"/>
  <c r="I311" i="2"/>
  <c r="K311" i="2" s="1"/>
  <c r="N430" i="2"/>
  <c r="I444" i="2"/>
  <c r="K444" i="2" s="1"/>
  <c r="L73" i="3"/>
  <c r="N73" i="3" s="1"/>
  <c r="I245" i="3"/>
  <c r="K245" i="3" s="1"/>
  <c r="I265" i="3"/>
  <c r="K265" i="3" s="1"/>
  <c r="K466" i="3"/>
  <c r="K505" i="3"/>
  <c r="K527" i="3"/>
  <c r="I20" i="4"/>
  <c r="I74" i="4"/>
  <c r="K74" i="4" s="1"/>
  <c r="I89" i="4"/>
  <c r="K89" i="4" s="1"/>
  <c r="L446" i="4"/>
  <c r="L475" i="4"/>
  <c r="K484" i="4"/>
  <c r="K507" i="4"/>
  <c r="K511" i="4"/>
  <c r="K522" i="4"/>
  <c r="K527" i="4"/>
  <c r="I101" i="5"/>
  <c r="K101" i="5" s="1"/>
  <c r="K238" i="6"/>
  <c r="K240" i="6"/>
  <c r="I262" i="6"/>
  <c r="K262" i="6" s="1"/>
  <c r="I376" i="6"/>
  <c r="K376" i="6" s="1"/>
  <c r="K507" i="6"/>
  <c r="K511" i="6"/>
  <c r="K517" i="6"/>
  <c r="K524" i="6"/>
  <c r="I199" i="7"/>
  <c r="K199" i="7" s="1"/>
  <c r="L230" i="7"/>
  <c r="I245" i="7"/>
  <c r="K245" i="7" s="1"/>
  <c r="I311" i="7"/>
  <c r="N76" i="11"/>
  <c r="L74" i="11"/>
  <c r="N74" i="11" s="1"/>
  <c r="I311" i="3"/>
  <c r="K311" i="3" s="1"/>
  <c r="K509" i="4"/>
  <c r="K228" i="6"/>
  <c r="K509" i="6"/>
  <c r="K515" i="6"/>
  <c r="K484" i="7"/>
  <c r="I473" i="7"/>
  <c r="K473" i="7" s="1"/>
  <c r="N116" i="12"/>
  <c r="L114" i="12"/>
  <c r="N114" i="12" s="1"/>
  <c r="I89" i="2"/>
  <c r="K89" i="2" s="1"/>
  <c r="K236" i="2"/>
  <c r="I21" i="3"/>
  <c r="K21" i="3" s="1"/>
  <c r="N77" i="3"/>
  <c r="K509" i="3"/>
  <c r="K515" i="3"/>
  <c r="I114" i="4"/>
  <c r="K114" i="4" s="1"/>
  <c r="K228" i="4"/>
  <c r="K316" i="4"/>
  <c r="I490" i="4"/>
  <c r="K490" i="4" s="1"/>
  <c r="K209" i="5"/>
  <c r="I228" i="5"/>
  <c r="K240" i="5"/>
  <c r="I275" i="5"/>
  <c r="K275" i="5" s="1"/>
  <c r="I376" i="5"/>
  <c r="K376" i="5" s="1"/>
  <c r="N476" i="5"/>
  <c r="L76" i="6"/>
  <c r="I89" i="6"/>
  <c r="K89" i="6" s="1"/>
  <c r="I169" i="6"/>
  <c r="K169" i="6" s="1"/>
  <c r="I185" i="6"/>
  <c r="K185" i="6" s="1"/>
  <c r="K235" i="6"/>
  <c r="I275" i="6"/>
  <c r="K275" i="6" s="1"/>
  <c r="I311" i="6"/>
  <c r="K311" i="6" s="1"/>
  <c r="K513" i="6"/>
  <c r="K523" i="6"/>
  <c r="K525" i="6"/>
  <c r="L171" i="7"/>
  <c r="N171" i="7" s="1"/>
  <c r="K224" i="7"/>
  <c r="I297" i="7"/>
  <c r="N333" i="7"/>
  <c r="K111" i="8"/>
  <c r="I101" i="8"/>
  <c r="K101" i="8" s="1"/>
  <c r="L73" i="2"/>
  <c r="N73" i="2" s="1"/>
  <c r="I185" i="2"/>
  <c r="K185" i="2" s="1"/>
  <c r="I199" i="2"/>
  <c r="K199" i="2" s="1"/>
  <c r="K361" i="2"/>
  <c r="K524" i="2"/>
  <c r="K527" i="2"/>
  <c r="L9" i="3"/>
  <c r="N9" i="3" s="1"/>
  <c r="K23" i="3"/>
  <c r="I114" i="3"/>
  <c r="K114" i="3" s="1"/>
  <c r="I199" i="3"/>
  <c r="K199" i="3" s="1"/>
  <c r="K236" i="3"/>
  <c r="K238" i="3"/>
  <c r="K240" i="3"/>
  <c r="I275" i="3"/>
  <c r="K275" i="3" s="1"/>
  <c r="K312" i="3"/>
  <c r="L446" i="3"/>
  <c r="K473" i="3"/>
  <c r="K513" i="3"/>
  <c r="I52" i="4"/>
  <c r="K52" i="4" s="1"/>
  <c r="I63" i="4"/>
  <c r="K63" i="4" s="1"/>
  <c r="L73" i="4"/>
  <c r="N73" i="4" s="1"/>
  <c r="I296" i="4"/>
  <c r="K296" i="4" s="1"/>
  <c r="K391" i="4"/>
  <c r="K466" i="4"/>
  <c r="K505" i="4"/>
  <c r="K521" i="4"/>
  <c r="K22" i="5"/>
  <c r="L73" i="5"/>
  <c r="N73" i="5" s="1"/>
  <c r="L76" i="5"/>
  <c r="I89" i="5"/>
  <c r="K89" i="5" s="1"/>
  <c r="I169" i="5"/>
  <c r="K169" i="5" s="1"/>
  <c r="I185" i="5"/>
  <c r="K185" i="5" s="1"/>
  <c r="J228" i="5"/>
  <c r="K235" i="5"/>
  <c r="I245" i="5"/>
  <c r="K245" i="5" s="1"/>
  <c r="I270" i="5"/>
  <c r="K312" i="5"/>
  <c r="K509" i="5"/>
  <c r="K523" i="5"/>
  <c r="K525" i="5"/>
  <c r="I101" i="6"/>
  <c r="K101" i="6" s="1"/>
  <c r="I368" i="6"/>
  <c r="K368" i="6" s="1"/>
  <c r="I426" i="6"/>
  <c r="K426" i="6" s="1"/>
  <c r="K505" i="6"/>
  <c r="K527" i="6"/>
  <c r="I89" i="7"/>
  <c r="K89" i="7" s="1"/>
  <c r="I169" i="7"/>
  <c r="K169" i="7" s="1"/>
  <c r="K263" i="7"/>
  <c r="I199" i="8"/>
  <c r="K199" i="8" s="1"/>
  <c r="K209" i="8"/>
  <c r="I376" i="8"/>
  <c r="K376" i="8" s="1"/>
  <c r="N114" i="11"/>
  <c r="K74" i="12"/>
  <c r="N218" i="12"/>
  <c r="L216" i="12"/>
  <c r="K313" i="12"/>
  <c r="I296" i="12"/>
  <c r="K296" i="12" s="1"/>
  <c r="N12" i="13"/>
  <c r="L9" i="13"/>
  <c r="N9" i="13" s="1"/>
  <c r="I52" i="13"/>
  <c r="K52" i="13" s="1"/>
  <c r="I63" i="13"/>
  <c r="K63" i="13" s="1"/>
  <c r="K62" i="13"/>
  <c r="I199" i="13"/>
  <c r="K199" i="13" s="1"/>
  <c r="K209" i="13"/>
  <c r="K291" i="14"/>
  <c r="I276" i="14"/>
  <c r="K276" i="14" s="1"/>
  <c r="K83" i="16"/>
  <c r="I74" i="16"/>
  <c r="K74" i="16" s="1"/>
  <c r="K138" i="16"/>
  <c r="I129" i="16"/>
  <c r="K466" i="7"/>
  <c r="I21" i="8"/>
  <c r="K21" i="8" s="1"/>
  <c r="I276" i="8"/>
  <c r="K276" i="8" s="1"/>
  <c r="I296" i="8"/>
  <c r="K296" i="8" s="1"/>
  <c r="I360" i="8"/>
  <c r="K360" i="8" s="1"/>
  <c r="K466" i="8"/>
  <c r="K505" i="8"/>
  <c r="K527" i="8"/>
  <c r="N35" i="9"/>
  <c r="I74" i="9"/>
  <c r="K74" i="9" s="1"/>
  <c r="I129" i="9"/>
  <c r="K129" i="9" s="1"/>
  <c r="I262" i="9"/>
  <c r="K262" i="9" s="1"/>
  <c r="I275" i="9"/>
  <c r="K275" i="9" s="1"/>
  <c r="I368" i="9"/>
  <c r="K368" i="9" s="1"/>
  <c r="K505" i="9"/>
  <c r="K22" i="10"/>
  <c r="L74" i="10"/>
  <c r="N74" i="10" s="1"/>
  <c r="K83" i="10"/>
  <c r="I114" i="10"/>
  <c r="K114" i="10" s="1"/>
  <c r="K209" i="10"/>
  <c r="K236" i="10"/>
  <c r="K238" i="10"/>
  <c r="N279" i="10"/>
  <c r="K312" i="10"/>
  <c r="K326" i="10"/>
  <c r="I350" i="10"/>
  <c r="N354" i="10"/>
  <c r="J409" i="10"/>
  <c r="K473" i="10"/>
  <c r="K504" i="10"/>
  <c r="K510" i="10"/>
  <c r="K516" i="10"/>
  <c r="K518" i="10"/>
  <c r="K522" i="10"/>
  <c r="K524" i="10"/>
  <c r="I52" i="11"/>
  <c r="K52" i="11" s="1"/>
  <c r="I63" i="11"/>
  <c r="K63" i="11" s="1"/>
  <c r="L73" i="11"/>
  <c r="N73" i="11" s="1"/>
  <c r="N117" i="11"/>
  <c r="I129" i="11"/>
  <c r="L187" i="11"/>
  <c r="K209" i="11"/>
  <c r="K240" i="11"/>
  <c r="N248" i="11"/>
  <c r="K264" i="11"/>
  <c r="N279" i="11"/>
  <c r="I311" i="11"/>
  <c r="K311" i="11" s="1"/>
  <c r="K326" i="11"/>
  <c r="I344" i="11"/>
  <c r="L475" i="11"/>
  <c r="L473" i="11" s="1"/>
  <c r="K507" i="11"/>
  <c r="K510" i="11"/>
  <c r="K524" i="11"/>
  <c r="K527" i="11"/>
  <c r="K83" i="12"/>
  <c r="N117" i="12"/>
  <c r="I129" i="12"/>
  <c r="K129" i="12" s="1"/>
  <c r="K292" i="12"/>
  <c r="I275" i="12"/>
  <c r="K275" i="12" s="1"/>
  <c r="K345" i="12"/>
  <c r="N429" i="12"/>
  <c r="K519" i="12"/>
  <c r="K516" i="12"/>
  <c r="K514" i="12"/>
  <c r="K518" i="12"/>
  <c r="K44" i="13"/>
  <c r="I32" i="13"/>
  <c r="K32" i="13" s="1"/>
  <c r="J228" i="13"/>
  <c r="K228" i="13" s="1"/>
  <c r="K271" i="13"/>
  <c r="I270" i="13"/>
  <c r="N148" i="14"/>
  <c r="L146" i="14"/>
  <c r="L144" i="14" s="1"/>
  <c r="N144" i="14" s="1"/>
  <c r="I214" i="14"/>
  <c r="K214" i="14" s="1"/>
  <c r="K322" i="14"/>
  <c r="I296" i="14"/>
  <c r="K296" i="14" s="1"/>
  <c r="K510" i="14"/>
  <c r="K509" i="14"/>
  <c r="K511" i="14"/>
  <c r="K505" i="14"/>
  <c r="I296" i="15"/>
  <c r="K296" i="15" s="1"/>
  <c r="K313" i="15"/>
  <c r="N203" i="16"/>
  <c r="L201" i="16"/>
  <c r="L446" i="16"/>
  <c r="N447" i="16"/>
  <c r="I185" i="17"/>
  <c r="K185" i="17" s="1"/>
  <c r="K195" i="17"/>
  <c r="K316" i="17"/>
  <c r="I297" i="17"/>
  <c r="K297" i="17" s="1"/>
  <c r="I311" i="17"/>
  <c r="K311" i="17" s="1"/>
  <c r="J410" i="17"/>
  <c r="J409" i="17"/>
  <c r="K518" i="17"/>
  <c r="K515" i="17"/>
  <c r="K513" i="17"/>
  <c r="K517" i="17"/>
  <c r="K514" i="17"/>
  <c r="I344" i="19"/>
  <c r="K344" i="19" s="1"/>
  <c r="K345" i="19"/>
  <c r="K514" i="7"/>
  <c r="K518" i="7"/>
  <c r="K524" i="7"/>
  <c r="K527" i="7"/>
  <c r="L73" i="8"/>
  <c r="N73" i="8" s="1"/>
  <c r="L76" i="8"/>
  <c r="I89" i="8"/>
  <c r="K89" i="8" s="1"/>
  <c r="I169" i="8"/>
  <c r="K169" i="8" s="1"/>
  <c r="I185" i="8"/>
  <c r="K185" i="8" s="1"/>
  <c r="I267" i="8"/>
  <c r="K267" i="8" s="1"/>
  <c r="I311" i="8"/>
  <c r="K311" i="8" s="1"/>
  <c r="K488" i="8"/>
  <c r="K507" i="8"/>
  <c r="K511" i="8"/>
  <c r="K517" i="8"/>
  <c r="K524" i="8"/>
  <c r="K238" i="9"/>
  <c r="K240" i="9"/>
  <c r="I265" i="9"/>
  <c r="K265" i="9" s="1"/>
  <c r="K312" i="9"/>
  <c r="I376" i="9"/>
  <c r="K376" i="9" s="1"/>
  <c r="K507" i="9"/>
  <c r="K511" i="9"/>
  <c r="K517" i="9"/>
  <c r="K524" i="9"/>
  <c r="K527" i="9"/>
  <c r="K484" i="10"/>
  <c r="K508" i="10"/>
  <c r="K521" i="10"/>
  <c r="L9" i="11"/>
  <c r="N9" i="11" s="1"/>
  <c r="K508" i="11"/>
  <c r="K511" i="11"/>
  <c r="L459" i="12"/>
  <c r="L457" i="12" s="1"/>
  <c r="K98" i="13"/>
  <c r="I89" i="13"/>
  <c r="K89" i="13" s="1"/>
  <c r="L201" i="15"/>
  <c r="K228" i="15"/>
  <c r="K291" i="15"/>
  <c r="I276" i="15"/>
  <c r="K276" i="15" s="1"/>
  <c r="N148" i="16"/>
  <c r="L146" i="16"/>
  <c r="K236" i="8"/>
  <c r="K238" i="8"/>
  <c r="K240" i="8"/>
  <c r="K509" i="8"/>
  <c r="K515" i="8"/>
  <c r="K521" i="8"/>
  <c r="K528" i="8"/>
  <c r="I169" i="9"/>
  <c r="K169" i="9" s="1"/>
  <c r="I296" i="9"/>
  <c r="K296" i="9" s="1"/>
  <c r="I360" i="9"/>
  <c r="K360" i="9" s="1"/>
  <c r="J409" i="9"/>
  <c r="K509" i="9"/>
  <c r="K515" i="9"/>
  <c r="K235" i="10"/>
  <c r="I276" i="10"/>
  <c r="K276" i="10" s="1"/>
  <c r="I297" i="10"/>
  <c r="N334" i="10"/>
  <c r="I360" i="10"/>
  <c r="K360" i="10" s="1"/>
  <c r="K488" i="10"/>
  <c r="K528" i="10"/>
  <c r="N116" i="11"/>
  <c r="K195" i="11"/>
  <c r="K228" i="11"/>
  <c r="K263" i="11"/>
  <c r="I296" i="11"/>
  <c r="K296" i="11" s="1"/>
  <c r="K504" i="11"/>
  <c r="K509" i="11"/>
  <c r="K515" i="11"/>
  <c r="I89" i="12"/>
  <c r="K89" i="12" s="1"/>
  <c r="I101" i="12"/>
  <c r="K101" i="12" s="1"/>
  <c r="L171" i="12"/>
  <c r="I377" i="12"/>
  <c r="K377" i="12" s="1"/>
  <c r="K361" i="12"/>
  <c r="K48" i="13"/>
  <c r="I33" i="13"/>
  <c r="K33" i="13" s="1"/>
  <c r="L475" i="13"/>
  <c r="N476" i="13"/>
  <c r="K83" i="14"/>
  <c r="I74" i="14"/>
  <c r="K74" i="14" s="1"/>
  <c r="I185" i="14"/>
  <c r="K185" i="14" s="1"/>
  <c r="L446" i="14"/>
  <c r="K125" i="15"/>
  <c r="I114" i="15"/>
  <c r="K114" i="15" s="1"/>
  <c r="K111" i="16"/>
  <c r="I101" i="16"/>
  <c r="K101" i="16" s="1"/>
  <c r="N232" i="17"/>
  <c r="L230" i="17"/>
  <c r="L228" i="17" s="1"/>
  <c r="N228" i="17" s="1"/>
  <c r="K236" i="14"/>
  <c r="K361" i="14"/>
  <c r="I376" i="14"/>
  <c r="K376" i="14" s="1"/>
  <c r="I311" i="15"/>
  <c r="K311" i="15" s="1"/>
  <c r="K369" i="15"/>
  <c r="K392" i="15"/>
  <c r="K515" i="15"/>
  <c r="I265" i="16"/>
  <c r="K265" i="16" s="1"/>
  <c r="I368" i="16"/>
  <c r="K368" i="16" s="1"/>
  <c r="K466" i="16"/>
  <c r="K516" i="16"/>
  <c r="K518" i="16"/>
  <c r="K48" i="18"/>
  <c r="I33" i="18"/>
  <c r="K33" i="18" s="1"/>
  <c r="I270" i="18"/>
  <c r="I244" i="18" s="1"/>
  <c r="K244" i="18" s="1"/>
  <c r="K271" i="18"/>
  <c r="N430" i="20"/>
  <c r="L428" i="20"/>
  <c r="N428" i="20" s="1"/>
  <c r="I325" i="21"/>
  <c r="K325" i="21" s="1"/>
  <c r="K326" i="21"/>
  <c r="K235" i="12"/>
  <c r="N280" i="12"/>
  <c r="K484" i="12"/>
  <c r="K522" i="12"/>
  <c r="N77" i="13"/>
  <c r="I276" i="13"/>
  <c r="K276" i="13" s="1"/>
  <c r="I296" i="13"/>
  <c r="K296" i="13" s="1"/>
  <c r="I360" i="13"/>
  <c r="K360" i="13" s="1"/>
  <c r="I376" i="13"/>
  <c r="K376" i="13" s="1"/>
  <c r="K523" i="13"/>
  <c r="K392" i="14"/>
  <c r="K466" i="14"/>
  <c r="K473" i="14"/>
  <c r="K521" i="14"/>
  <c r="L73" i="15"/>
  <c r="N73" i="15" s="1"/>
  <c r="I185" i="15"/>
  <c r="K185" i="15" s="1"/>
  <c r="L216" i="15"/>
  <c r="K236" i="15"/>
  <c r="I368" i="15"/>
  <c r="K368" i="15" s="1"/>
  <c r="K513" i="15"/>
  <c r="K521" i="15"/>
  <c r="K22" i="16"/>
  <c r="I63" i="16"/>
  <c r="K63" i="16" s="1"/>
  <c r="I114" i="16"/>
  <c r="K114" i="16" s="1"/>
  <c r="I169" i="16"/>
  <c r="K169" i="16" s="1"/>
  <c r="K209" i="16"/>
  <c r="K271" i="16"/>
  <c r="I276" i="16"/>
  <c r="K276" i="16" s="1"/>
  <c r="N353" i="16"/>
  <c r="K361" i="16"/>
  <c r="I376" i="16"/>
  <c r="K376" i="16" s="1"/>
  <c r="N72" i="17"/>
  <c r="N77" i="17"/>
  <c r="I214" i="17"/>
  <c r="K214" i="17" s="1"/>
  <c r="K224" i="17"/>
  <c r="I296" i="17"/>
  <c r="K296" i="17" s="1"/>
  <c r="K317" i="17"/>
  <c r="I185" i="18"/>
  <c r="K185" i="18" s="1"/>
  <c r="N429" i="19"/>
  <c r="L428" i="19"/>
  <c r="N92" i="20"/>
  <c r="L73" i="20"/>
  <c r="N73" i="20" s="1"/>
  <c r="N494" i="20"/>
  <c r="L492" i="20"/>
  <c r="N492" i="20" s="1"/>
  <c r="N12" i="21"/>
  <c r="L9" i="21"/>
  <c r="N9" i="21" s="1"/>
  <c r="N104" i="21"/>
  <c r="L103" i="21"/>
  <c r="K125" i="21"/>
  <c r="I114" i="21"/>
  <c r="K114" i="21" s="1"/>
  <c r="L278" i="21"/>
  <c r="N278" i="21" s="1"/>
  <c r="N279" i="21"/>
  <c r="I297" i="21"/>
  <c r="K297" i="21" s="1"/>
  <c r="I311" i="12"/>
  <c r="K311" i="12" s="1"/>
  <c r="K488" i="12"/>
  <c r="K523" i="12"/>
  <c r="K528" i="12"/>
  <c r="I20" i="13"/>
  <c r="K20" i="13" s="1"/>
  <c r="L73" i="13"/>
  <c r="K74" i="13"/>
  <c r="I129" i="13"/>
  <c r="L146" i="13"/>
  <c r="L144" i="13" s="1"/>
  <c r="N144" i="13" s="1"/>
  <c r="K236" i="13"/>
  <c r="K238" i="13"/>
  <c r="K263" i="13"/>
  <c r="I311" i="13"/>
  <c r="K311" i="13" s="1"/>
  <c r="J409" i="13"/>
  <c r="K484" i="13"/>
  <c r="K508" i="13"/>
  <c r="K511" i="13"/>
  <c r="K522" i="13"/>
  <c r="K527" i="13"/>
  <c r="L73" i="14"/>
  <c r="N73" i="14" s="1"/>
  <c r="L76" i="14"/>
  <c r="I89" i="14"/>
  <c r="K89" i="14" s="1"/>
  <c r="I311" i="14"/>
  <c r="K311" i="14" s="1"/>
  <c r="K515" i="14"/>
  <c r="K517" i="14"/>
  <c r="K525" i="14"/>
  <c r="K527" i="14"/>
  <c r="I20" i="15"/>
  <c r="I9" i="15" s="1"/>
  <c r="K9" i="15" s="1"/>
  <c r="I52" i="15"/>
  <c r="K52" i="15" s="1"/>
  <c r="I63" i="15"/>
  <c r="K63" i="15" s="1"/>
  <c r="I89" i="15"/>
  <c r="K89" i="15" s="1"/>
  <c r="L171" i="15"/>
  <c r="N171" i="15" s="1"/>
  <c r="K235" i="15"/>
  <c r="I275" i="15"/>
  <c r="K275" i="15" s="1"/>
  <c r="K312" i="15"/>
  <c r="K316" i="15"/>
  <c r="K361" i="15"/>
  <c r="I52" i="16"/>
  <c r="K52" i="16" s="1"/>
  <c r="K484" i="16"/>
  <c r="K513" i="16"/>
  <c r="L73" i="17"/>
  <c r="N73" i="17" s="1"/>
  <c r="J228" i="17"/>
  <c r="K240" i="17"/>
  <c r="K264" i="17"/>
  <c r="I262" i="17"/>
  <c r="K262" i="17" s="1"/>
  <c r="K527" i="17"/>
  <c r="I74" i="18"/>
  <c r="K74" i="18" s="1"/>
  <c r="K83" i="18"/>
  <c r="J410" i="19"/>
  <c r="J409" i="19"/>
  <c r="I74" i="20"/>
  <c r="K74" i="20" s="1"/>
  <c r="K83" i="20"/>
  <c r="K138" i="20"/>
  <c r="I129" i="20"/>
  <c r="I149" i="20"/>
  <c r="I144" i="20" s="1"/>
  <c r="K144" i="20" s="1"/>
  <c r="K155" i="20"/>
  <c r="L332" i="20"/>
  <c r="N333" i="20"/>
  <c r="L247" i="21"/>
  <c r="N247" i="21" s="1"/>
  <c r="N248" i="21"/>
  <c r="K263" i="17"/>
  <c r="I376" i="17"/>
  <c r="K376" i="17" s="1"/>
  <c r="I473" i="17"/>
  <c r="K473" i="17" s="1"/>
  <c r="K507" i="17"/>
  <c r="K522" i="17"/>
  <c r="K524" i="17"/>
  <c r="I32" i="18"/>
  <c r="K32" i="18" s="1"/>
  <c r="L73" i="18"/>
  <c r="N73" i="18" s="1"/>
  <c r="K236" i="18"/>
  <c r="K238" i="18"/>
  <c r="I368" i="18"/>
  <c r="K368" i="18" s="1"/>
  <c r="K390" i="18"/>
  <c r="J409" i="18"/>
  <c r="L446" i="18"/>
  <c r="L444" i="18" s="1"/>
  <c r="K482" i="18"/>
  <c r="K484" i="18"/>
  <c r="K507" i="18"/>
  <c r="K511" i="18"/>
  <c r="K522" i="18"/>
  <c r="K527" i="18"/>
  <c r="I101" i="19"/>
  <c r="K101" i="19" s="1"/>
  <c r="L278" i="19"/>
  <c r="L275" i="19" s="1"/>
  <c r="N334" i="19"/>
  <c r="L332" i="19"/>
  <c r="I473" i="19"/>
  <c r="K473" i="19" s="1"/>
  <c r="K484" i="19"/>
  <c r="K522" i="19"/>
  <c r="K524" i="19"/>
  <c r="L352" i="20"/>
  <c r="N352" i="20" s="1"/>
  <c r="N353" i="20"/>
  <c r="K523" i="20"/>
  <c r="K525" i="20"/>
  <c r="N92" i="21"/>
  <c r="L91" i="21"/>
  <c r="K235" i="21"/>
  <c r="I376" i="21"/>
  <c r="K376" i="21" s="1"/>
  <c r="I360" i="21"/>
  <c r="K360" i="21" s="1"/>
  <c r="K359" i="21"/>
  <c r="I350" i="21"/>
  <c r="K350" i="21" s="1"/>
  <c r="K522" i="21"/>
  <c r="I296" i="18"/>
  <c r="K296" i="18" s="1"/>
  <c r="K509" i="18"/>
  <c r="I297" i="19"/>
  <c r="K316" i="19"/>
  <c r="L459" i="19"/>
  <c r="L457" i="19" s="1"/>
  <c r="K514" i="19"/>
  <c r="K518" i="19"/>
  <c r="L32" i="20"/>
  <c r="N32" i="20" s="1"/>
  <c r="K236" i="20"/>
  <c r="I228" i="20"/>
  <c r="K228" i="20" s="1"/>
  <c r="K345" i="20"/>
  <c r="I473" i="20"/>
  <c r="K473" i="20" s="1"/>
  <c r="K484" i="20"/>
  <c r="K482" i="17"/>
  <c r="I490" i="17"/>
  <c r="K490" i="17" s="1"/>
  <c r="K504" i="17"/>
  <c r="K509" i="17"/>
  <c r="K511" i="17"/>
  <c r="K525" i="17"/>
  <c r="I114" i="18"/>
  <c r="K114" i="18" s="1"/>
  <c r="L146" i="18"/>
  <c r="L144" i="18" s="1"/>
  <c r="N144" i="18" s="1"/>
  <c r="L216" i="18"/>
  <c r="K235" i="18"/>
  <c r="I350" i="18"/>
  <c r="I490" i="18"/>
  <c r="K490" i="18" s="1"/>
  <c r="K523" i="18"/>
  <c r="N12" i="19"/>
  <c r="I129" i="19"/>
  <c r="L146" i="19"/>
  <c r="N203" i="19"/>
  <c r="L201" i="19"/>
  <c r="K263" i="19"/>
  <c r="I245" i="19"/>
  <c r="K245" i="19" s="1"/>
  <c r="I267" i="19"/>
  <c r="K267" i="19" s="1"/>
  <c r="K266" i="19"/>
  <c r="I262" i="19"/>
  <c r="K262" i="19" s="1"/>
  <c r="I377" i="19"/>
  <c r="K377" i="19" s="1"/>
  <c r="K361" i="19"/>
  <c r="N493" i="19"/>
  <c r="K516" i="19"/>
  <c r="K224" i="20"/>
  <c r="I214" i="20"/>
  <c r="K214" i="20" s="1"/>
  <c r="I311" i="20"/>
  <c r="K311" i="20" s="1"/>
  <c r="K312" i="20"/>
  <c r="L73" i="21"/>
  <c r="N73" i="21" s="1"/>
  <c r="K89" i="21"/>
  <c r="K138" i="21"/>
  <c r="I129" i="21"/>
  <c r="K321" i="21"/>
  <c r="K486" i="21"/>
  <c r="K236" i="19"/>
  <c r="K238" i="19"/>
  <c r="K240" i="19"/>
  <c r="I311" i="19"/>
  <c r="K311" i="19" s="1"/>
  <c r="K238" i="20"/>
  <c r="K240" i="20"/>
  <c r="K486" i="20"/>
  <c r="K514" i="20"/>
  <c r="K518" i="20"/>
  <c r="I262" i="21"/>
  <c r="K262" i="21" s="1"/>
  <c r="I267" i="21"/>
  <c r="K267" i="21" s="1"/>
  <c r="K527" i="19"/>
  <c r="I89" i="20"/>
  <c r="K89" i="20" s="1"/>
  <c r="I114" i="20"/>
  <c r="K114" i="20" s="1"/>
  <c r="I262" i="20"/>
  <c r="K262" i="20" s="1"/>
  <c r="K516" i="20"/>
  <c r="K524" i="20"/>
  <c r="K526" i="20"/>
  <c r="I32" i="21"/>
  <c r="K32" i="21" s="1"/>
  <c r="I33" i="21"/>
  <c r="K33" i="21" s="1"/>
  <c r="L216" i="21"/>
  <c r="K507" i="21"/>
  <c r="K514" i="21"/>
  <c r="K525" i="21"/>
  <c r="K63" i="2"/>
  <c r="K114" i="2"/>
  <c r="M244" i="1"/>
  <c r="M473" i="2"/>
  <c r="M490" i="2"/>
  <c r="N9" i="2"/>
  <c r="M350" i="2"/>
  <c r="K377" i="2"/>
  <c r="J350" i="2"/>
  <c r="K418" i="2"/>
  <c r="M428" i="1"/>
  <c r="M426" i="2"/>
  <c r="M457" i="2"/>
  <c r="K473" i="2"/>
  <c r="M6" i="3"/>
  <c r="M9" i="1"/>
  <c r="I360" i="2"/>
  <c r="I368" i="2"/>
  <c r="I376" i="2"/>
  <c r="L446" i="2"/>
  <c r="K505" i="2"/>
  <c r="K509" i="2"/>
  <c r="K511" i="2"/>
  <c r="N104" i="3"/>
  <c r="L103" i="3"/>
  <c r="N172" i="3"/>
  <c r="L171" i="3"/>
  <c r="N188" i="3"/>
  <c r="L187" i="3"/>
  <c r="I262" i="3"/>
  <c r="K262" i="3" s="1"/>
  <c r="K264" i="3"/>
  <c r="K359" i="5"/>
  <c r="J350" i="5"/>
  <c r="I32" i="2"/>
  <c r="K48" i="2"/>
  <c r="L54" i="2"/>
  <c r="K62" i="2"/>
  <c r="L91" i="2"/>
  <c r="L103" i="2"/>
  <c r="L116" i="2"/>
  <c r="K125" i="2"/>
  <c r="I149" i="2"/>
  <c r="L171" i="2"/>
  <c r="K264" i="2"/>
  <c r="L332" i="2"/>
  <c r="I344" i="2"/>
  <c r="L352" i="2"/>
  <c r="K506" i="2"/>
  <c r="K512" i="2"/>
  <c r="K155" i="3"/>
  <c r="I149" i="3"/>
  <c r="K359" i="3"/>
  <c r="J350" i="3"/>
  <c r="M473" i="3"/>
  <c r="I52" i="2"/>
  <c r="L76" i="2"/>
  <c r="I265" i="2"/>
  <c r="I267" i="2"/>
  <c r="I270" i="2"/>
  <c r="I350" i="2"/>
  <c r="I426" i="2"/>
  <c r="N461" i="2"/>
  <c r="L475" i="2"/>
  <c r="K484" i="2"/>
  <c r="I490" i="2"/>
  <c r="K507" i="2"/>
  <c r="K22" i="3"/>
  <c r="I32" i="3"/>
  <c r="K32" i="3" s="1"/>
  <c r="L54" i="3"/>
  <c r="K62" i="3"/>
  <c r="I101" i="3"/>
  <c r="I169" i="3"/>
  <c r="L216" i="3"/>
  <c r="M242" i="5"/>
  <c r="K390" i="5"/>
  <c r="L131" i="2"/>
  <c r="L187" i="2"/>
  <c r="L230" i="2"/>
  <c r="I245" i="2"/>
  <c r="L247" i="2"/>
  <c r="L278" i="2"/>
  <c r="L299" i="2"/>
  <c r="I325" i="2"/>
  <c r="I369" i="2"/>
  <c r="K504" i="2"/>
  <c r="K508" i="2"/>
  <c r="I52" i="3"/>
  <c r="K52" i="3" s="1"/>
  <c r="N72" i="3"/>
  <c r="N92" i="3"/>
  <c r="L91" i="3"/>
  <c r="N117" i="3"/>
  <c r="L116" i="3"/>
  <c r="N132" i="3"/>
  <c r="L131" i="3"/>
  <c r="M242" i="3"/>
  <c r="K390" i="3"/>
  <c r="M242" i="4"/>
  <c r="K369" i="4"/>
  <c r="I377" i="4"/>
  <c r="K377" i="4" s="1"/>
  <c r="J359" i="4"/>
  <c r="J350" i="4" s="1"/>
  <c r="K519" i="4"/>
  <c r="N55" i="6"/>
  <c r="L54" i="6"/>
  <c r="N104" i="6"/>
  <c r="L103" i="6"/>
  <c r="I214" i="3"/>
  <c r="I296" i="3"/>
  <c r="L332" i="3"/>
  <c r="I344" i="3"/>
  <c r="L352" i="3"/>
  <c r="K361" i="3"/>
  <c r="L428" i="3"/>
  <c r="I444" i="3"/>
  <c r="J457" i="3"/>
  <c r="N477" i="3"/>
  <c r="L492" i="3"/>
  <c r="K506" i="3"/>
  <c r="K512" i="3"/>
  <c r="K516" i="3"/>
  <c r="K518" i="3"/>
  <c r="L9" i="4"/>
  <c r="I33" i="4"/>
  <c r="K33" i="4" s="1"/>
  <c r="L131" i="4"/>
  <c r="N132" i="4"/>
  <c r="L187" i="4"/>
  <c r="K195" i="4"/>
  <c r="K224" i="4"/>
  <c r="L230" i="4"/>
  <c r="I245" i="4"/>
  <c r="K245" i="4" s="1"/>
  <c r="L247" i="4"/>
  <c r="J259" i="4"/>
  <c r="L278" i="4"/>
  <c r="I297" i="4"/>
  <c r="K297" i="4" s="1"/>
  <c r="L299" i="4"/>
  <c r="I311" i="4"/>
  <c r="K311" i="4" s="1"/>
  <c r="K317" i="4"/>
  <c r="I325" i="4"/>
  <c r="K325" i="4" s="1"/>
  <c r="L459" i="4"/>
  <c r="K504" i="4"/>
  <c r="K508" i="4"/>
  <c r="K510" i="4"/>
  <c r="K514" i="4"/>
  <c r="I32" i="5"/>
  <c r="K32" i="5" s="1"/>
  <c r="K48" i="5"/>
  <c r="L54" i="5"/>
  <c r="K62" i="5"/>
  <c r="L91" i="5"/>
  <c r="L103" i="5"/>
  <c r="L116" i="5"/>
  <c r="K125" i="5"/>
  <c r="I149" i="5"/>
  <c r="L171" i="5"/>
  <c r="I214" i="5"/>
  <c r="K214" i="5" s="1"/>
  <c r="K264" i="5"/>
  <c r="I296" i="5"/>
  <c r="K296" i="5" s="1"/>
  <c r="L332" i="5"/>
  <c r="I344" i="5"/>
  <c r="L352" i="5"/>
  <c r="K361" i="5"/>
  <c r="L428" i="5"/>
  <c r="I444" i="5"/>
  <c r="K444" i="5" s="1"/>
  <c r="L492" i="5"/>
  <c r="K506" i="5"/>
  <c r="K512" i="5"/>
  <c r="K516" i="5"/>
  <c r="K518" i="5"/>
  <c r="K527" i="5"/>
  <c r="L73" i="6"/>
  <c r="L71" i="6" s="1"/>
  <c r="K484" i="3"/>
  <c r="K519" i="3"/>
  <c r="K513" i="4"/>
  <c r="K515" i="4"/>
  <c r="K517" i="4"/>
  <c r="I10" i="5"/>
  <c r="K10" i="5" s="1"/>
  <c r="I52" i="5"/>
  <c r="K52" i="5" s="1"/>
  <c r="K484" i="5"/>
  <c r="K519" i="5"/>
  <c r="N9" i="6"/>
  <c r="N35" i="6"/>
  <c r="M32" i="6"/>
  <c r="K44" i="6"/>
  <c r="I32" i="6"/>
  <c r="K32" i="6" s="1"/>
  <c r="I33" i="6"/>
  <c r="K33" i="6" s="1"/>
  <c r="K48" i="6"/>
  <c r="I63" i="6"/>
  <c r="K63" i="6" s="1"/>
  <c r="I52" i="6"/>
  <c r="K52" i="6" s="1"/>
  <c r="K62" i="6"/>
  <c r="N117" i="6"/>
  <c r="L116" i="6"/>
  <c r="L230" i="3"/>
  <c r="L247" i="3"/>
  <c r="L278" i="3"/>
  <c r="I297" i="3"/>
  <c r="L299" i="3"/>
  <c r="I325" i="3"/>
  <c r="K325" i="3" s="1"/>
  <c r="I369" i="3"/>
  <c r="K369" i="3" s="1"/>
  <c r="L459" i="3"/>
  <c r="K504" i="3"/>
  <c r="K508" i="3"/>
  <c r="I32" i="4"/>
  <c r="K32" i="4" s="1"/>
  <c r="L54" i="4"/>
  <c r="L91" i="4"/>
  <c r="L103" i="4"/>
  <c r="L116" i="4"/>
  <c r="I149" i="4"/>
  <c r="L171" i="4"/>
  <c r="L332" i="4"/>
  <c r="I344" i="4"/>
  <c r="L352" i="4"/>
  <c r="J390" i="4"/>
  <c r="K390" i="4" s="1"/>
  <c r="L428" i="4"/>
  <c r="I444" i="4"/>
  <c r="K444" i="4" s="1"/>
  <c r="J457" i="4"/>
  <c r="K457" i="4" s="1"/>
  <c r="L492" i="4"/>
  <c r="K506" i="4"/>
  <c r="K516" i="4"/>
  <c r="L131" i="5"/>
  <c r="L187" i="5"/>
  <c r="L230" i="5"/>
  <c r="L247" i="5"/>
  <c r="J259" i="5"/>
  <c r="L278" i="5"/>
  <c r="I297" i="5"/>
  <c r="K297" i="5" s="1"/>
  <c r="L299" i="5"/>
  <c r="I325" i="5"/>
  <c r="K325" i="5" s="1"/>
  <c r="I369" i="5"/>
  <c r="K369" i="5" s="1"/>
  <c r="L459" i="5"/>
  <c r="J490" i="5"/>
  <c r="K508" i="5"/>
  <c r="N92" i="6"/>
  <c r="L91" i="6"/>
  <c r="L244" i="7"/>
  <c r="K361" i="7"/>
  <c r="I377" i="7"/>
  <c r="M457" i="7"/>
  <c r="K359" i="8"/>
  <c r="J350" i="8"/>
  <c r="K350" i="8" s="1"/>
  <c r="K125" i="6"/>
  <c r="I149" i="6"/>
  <c r="L171" i="6"/>
  <c r="I214" i="6"/>
  <c r="K214" i="6" s="1"/>
  <c r="K264" i="6"/>
  <c r="L332" i="6"/>
  <c r="I344" i="6"/>
  <c r="L352" i="6"/>
  <c r="K361" i="6"/>
  <c r="L428" i="6"/>
  <c r="I444" i="6"/>
  <c r="K444" i="6" s="1"/>
  <c r="J457" i="6"/>
  <c r="K457" i="6" s="1"/>
  <c r="N477" i="6"/>
  <c r="L492" i="6"/>
  <c r="K506" i="6"/>
  <c r="K512" i="6"/>
  <c r="K516" i="6"/>
  <c r="K518" i="6"/>
  <c r="L9" i="7"/>
  <c r="I33" i="7"/>
  <c r="K33" i="7" s="1"/>
  <c r="L131" i="7"/>
  <c r="K149" i="7"/>
  <c r="N173" i="7"/>
  <c r="L187" i="7"/>
  <c r="K228" i="7"/>
  <c r="M6" i="10"/>
  <c r="I265" i="6"/>
  <c r="K265" i="6" s="1"/>
  <c r="I267" i="6"/>
  <c r="K267" i="6" s="1"/>
  <c r="L475" i="6"/>
  <c r="K484" i="6"/>
  <c r="K519" i="6"/>
  <c r="K238" i="7"/>
  <c r="J311" i="7"/>
  <c r="N354" i="7"/>
  <c r="K390" i="7"/>
  <c r="K392" i="7"/>
  <c r="K390" i="8"/>
  <c r="K228" i="9"/>
  <c r="L131" i="6"/>
  <c r="L187" i="6"/>
  <c r="L230" i="6"/>
  <c r="I245" i="6"/>
  <c r="K245" i="6" s="1"/>
  <c r="L247" i="6"/>
  <c r="L278" i="6"/>
  <c r="I297" i="6"/>
  <c r="K297" i="6" s="1"/>
  <c r="L299" i="6"/>
  <c r="I325" i="6"/>
  <c r="K325" i="6" s="1"/>
  <c r="I369" i="6"/>
  <c r="K369" i="6" s="1"/>
  <c r="L459" i="6"/>
  <c r="K504" i="6"/>
  <c r="K508" i="6"/>
  <c r="I32" i="7"/>
  <c r="K32" i="7" s="1"/>
  <c r="M32" i="7"/>
  <c r="L54" i="7"/>
  <c r="L91" i="7"/>
  <c r="K235" i="7"/>
  <c r="K236" i="7"/>
  <c r="M242" i="9"/>
  <c r="I265" i="7"/>
  <c r="K265" i="7" s="1"/>
  <c r="I270" i="7"/>
  <c r="N280" i="7"/>
  <c r="N301" i="7"/>
  <c r="I350" i="7"/>
  <c r="K350" i="7" s="1"/>
  <c r="L446" i="7"/>
  <c r="K505" i="7"/>
  <c r="K509" i="7"/>
  <c r="K511" i="7"/>
  <c r="K513" i="7"/>
  <c r="K515" i="7"/>
  <c r="K517" i="7"/>
  <c r="K23" i="8"/>
  <c r="I33" i="8"/>
  <c r="K33" i="8" s="1"/>
  <c r="L131" i="8"/>
  <c r="L187" i="8"/>
  <c r="K224" i="8"/>
  <c r="L230" i="8"/>
  <c r="L247" i="8"/>
  <c r="L278" i="8"/>
  <c r="I297" i="8"/>
  <c r="K297" i="8" s="1"/>
  <c r="L299" i="8"/>
  <c r="K317" i="8"/>
  <c r="I325" i="8"/>
  <c r="K325" i="8" s="1"/>
  <c r="I369" i="8"/>
  <c r="K369" i="8" s="1"/>
  <c r="I377" i="8"/>
  <c r="K377" i="8" s="1"/>
  <c r="L459" i="8"/>
  <c r="I473" i="8"/>
  <c r="K473" i="8" s="1"/>
  <c r="M475" i="8"/>
  <c r="M475" i="1" s="1"/>
  <c r="K504" i="8"/>
  <c r="K508" i="8"/>
  <c r="K510" i="8"/>
  <c r="K514" i="8"/>
  <c r="I33" i="9"/>
  <c r="K33" i="9" s="1"/>
  <c r="L131" i="9"/>
  <c r="L187" i="9"/>
  <c r="K224" i="9"/>
  <c r="L230" i="9"/>
  <c r="I245" i="9"/>
  <c r="K245" i="9" s="1"/>
  <c r="L247" i="9"/>
  <c r="L278" i="9"/>
  <c r="I297" i="9"/>
  <c r="K297" i="9" s="1"/>
  <c r="L299" i="9"/>
  <c r="K317" i="9"/>
  <c r="I325" i="9"/>
  <c r="K325" i="9" s="1"/>
  <c r="I369" i="9"/>
  <c r="K369" i="9" s="1"/>
  <c r="L459" i="9"/>
  <c r="I473" i="9"/>
  <c r="K473" i="9" s="1"/>
  <c r="K504" i="9"/>
  <c r="K508" i="9"/>
  <c r="K510" i="9"/>
  <c r="K514" i="9"/>
  <c r="I32" i="10"/>
  <c r="K32" i="10" s="1"/>
  <c r="K48" i="10"/>
  <c r="L54" i="10"/>
  <c r="L91" i="10"/>
  <c r="L103" i="10"/>
  <c r="L116" i="10"/>
  <c r="I149" i="10"/>
  <c r="L171" i="10"/>
  <c r="K359" i="10"/>
  <c r="J350" i="10"/>
  <c r="M490" i="10"/>
  <c r="M457" i="12"/>
  <c r="K506" i="7"/>
  <c r="K512" i="7"/>
  <c r="K359" i="11"/>
  <c r="J350" i="11"/>
  <c r="N9" i="14"/>
  <c r="I360" i="7"/>
  <c r="K360" i="7" s="1"/>
  <c r="I426" i="7"/>
  <c r="K426" i="7" s="1"/>
  <c r="L475" i="7"/>
  <c r="I490" i="7"/>
  <c r="K490" i="7" s="1"/>
  <c r="K507" i="7"/>
  <c r="K22" i="8"/>
  <c r="I32" i="8"/>
  <c r="K32" i="8" s="1"/>
  <c r="L54" i="8"/>
  <c r="K62" i="8"/>
  <c r="L91" i="8"/>
  <c r="L103" i="8"/>
  <c r="L116" i="8"/>
  <c r="K125" i="8"/>
  <c r="I149" i="8"/>
  <c r="L171" i="8"/>
  <c r="K264" i="8"/>
  <c r="L332" i="8"/>
  <c r="I344" i="8"/>
  <c r="L352" i="8"/>
  <c r="L428" i="8"/>
  <c r="I444" i="8"/>
  <c r="K444" i="8" s="1"/>
  <c r="J457" i="8"/>
  <c r="K457" i="8" s="1"/>
  <c r="L492" i="8"/>
  <c r="K506" i="8"/>
  <c r="K516" i="8"/>
  <c r="K518" i="8"/>
  <c r="L9" i="9"/>
  <c r="I32" i="9"/>
  <c r="K32" i="9" s="1"/>
  <c r="M32" i="9"/>
  <c r="M6" i="9" s="1"/>
  <c r="L54" i="9"/>
  <c r="K62" i="9"/>
  <c r="L91" i="9"/>
  <c r="L103" i="9"/>
  <c r="L116" i="9"/>
  <c r="K125" i="9"/>
  <c r="I149" i="9"/>
  <c r="L171" i="9"/>
  <c r="K264" i="9"/>
  <c r="L332" i="9"/>
  <c r="I344" i="9"/>
  <c r="L352" i="9"/>
  <c r="J390" i="9"/>
  <c r="K390" i="9" s="1"/>
  <c r="L428" i="9"/>
  <c r="I444" i="9"/>
  <c r="K444" i="9" s="1"/>
  <c r="J457" i="9"/>
  <c r="K457" i="9" s="1"/>
  <c r="L492" i="9"/>
  <c r="K506" i="9"/>
  <c r="K516" i="9"/>
  <c r="K518" i="9"/>
  <c r="L9" i="10"/>
  <c r="L131" i="10"/>
  <c r="L187" i="10"/>
  <c r="K195" i="10"/>
  <c r="M330" i="11"/>
  <c r="M350" i="11"/>
  <c r="N9" i="12"/>
  <c r="K359" i="13"/>
  <c r="J350" i="13"/>
  <c r="K504" i="7"/>
  <c r="K508" i="7"/>
  <c r="I52" i="8"/>
  <c r="K52" i="8" s="1"/>
  <c r="I52" i="9"/>
  <c r="K52" i="9" s="1"/>
  <c r="L216" i="10"/>
  <c r="M426" i="10"/>
  <c r="M6" i="11"/>
  <c r="M473" i="11"/>
  <c r="K391" i="12"/>
  <c r="J390" i="12"/>
  <c r="K390" i="12" s="1"/>
  <c r="I262" i="10"/>
  <c r="K262" i="10" s="1"/>
  <c r="I265" i="10"/>
  <c r="K265" i="10" s="1"/>
  <c r="I270" i="10"/>
  <c r="M332" i="10"/>
  <c r="M352" i="10"/>
  <c r="M350" i="10" s="1"/>
  <c r="I426" i="10"/>
  <c r="K426" i="10" s="1"/>
  <c r="L475" i="10"/>
  <c r="I490" i="10"/>
  <c r="K490" i="10" s="1"/>
  <c r="K507" i="10"/>
  <c r="I21" i="11"/>
  <c r="I32" i="11"/>
  <c r="K32" i="11" s="1"/>
  <c r="L54" i="11"/>
  <c r="L91" i="11"/>
  <c r="L103" i="11"/>
  <c r="J144" i="11"/>
  <c r="J144" i="1" s="1"/>
  <c r="L171" i="11"/>
  <c r="I214" i="11"/>
  <c r="K214" i="11" s="1"/>
  <c r="K236" i="11"/>
  <c r="I368" i="11"/>
  <c r="I376" i="11"/>
  <c r="K484" i="11"/>
  <c r="K519" i="11"/>
  <c r="N12" i="12"/>
  <c r="I199" i="12"/>
  <c r="M278" i="12"/>
  <c r="M299" i="12"/>
  <c r="K312" i="12"/>
  <c r="I360" i="12"/>
  <c r="K360" i="12" s="1"/>
  <c r="I368" i="12"/>
  <c r="K368" i="12" s="1"/>
  <c r="I376" i="12"/>
  <c r="K376" i="12" s="1"/>
  <c r="N430" i="12"/>
  <c r="L446" i="12"/>
  <c r="N494" i="12"/>
  <c r="K505" i="12"/>
  <c r="K509" i="12"/>
  <c r="K511" i="12"/>
  <c r="K23" i="13"/>
  <c r="L91" i="13"/>
  <c r="L103" i="13"/>
  <c r="L116" i="13"/>
  <c r="I149" i="13"/>
  <c r="L171" i="13"/>
  <c r="I214" i="13"/>
  <c r="K214" i="13" s="1"/>
  <c r="L247" i="13"/>
  <c r="L278" i="13"/>
  <c r="I297" i="13"/>
  <c r="K297" i="13" s="1"/>
  <c r="L299" i="13"/>
  <c r="K317" i="13"/>
  <c r="I325" i="13"/>
  <c r="K325" i="13" s="1"/>
  <c r="L428" i="13"/>
  <c r="I444" i="13"/>
  <c r="K444" i="13" s="1"/>
  <c r="M446" i="13"/>
  <c r="L492" i="13"/>
  <c r="K506" i="13"/>
  <c r="K516" i="13"/>
  <c r="K518" i="13"/>
  <c r="I33" i="14"/>
  <c r="K33" i="14" s="1"/>
  <c r="L131" i="14"/>
  <c r="L187" i="14"/>
  <c r="I275" i="14"/>
  <c r="N301" i="14"/>
  <c r="N333" i="14"/>
  <c r="L332" i="14"/>
  <c r="N353" i="14"/>
  <c r="L352" i="14"/>
  <c r="K359" i="14"/>
  <c r="I369" i="10"/>
  <c r="K369" i="10" s="1"/>
  <c r="I377" i="10"/>
  <c r="K377" i="10" s="1"/>
  <c r="N249" i="11"/>
  <c r="I265" i="11"/>
  <c r="K265" i="11" s="1"/>
  <c r="I270" i="11"/>
  <c r="N280" i="11"/>
  <c r="N301" i="11"/>
  <c r="I350" i="11"/>
  <c r="K350" i="11" s="1"/>
  <c r="J409" i="11"/>
  <c r="L459" i="11"/>
  <c r="J490" i="11"/>
  <c r="K514" i="11"/>
  <c r="I32" i="12"/>
  <c r="K32" i="12" s="1"/>
  <c r="K48" i="12"/>
  <c r="L54" i="12"/>
  <c r="L91" i="12"/>
  <c r="K506" i="12"/>
  <c r="K512" i="12"/>
  <c r="K519" i="13"/>
  <c r="K271" i="14"/>
  <c r="I270" i="14"/>
  <c r="K345" i="14"/>
  <c r="I344" i="14"/>
  <c r="J311" i="10"/>
  <c r="J297" i="10" s="1"/>
  <c r="I368" i="10"/>
  <c r="K368" i="10" s="1"/>
  <c r="L446" i="10"/>
  <c r="I457" i="10"/>
  <c r="K505" i="10"/>
  <c r="K509" i="10"/>
  <c r="K511" i="10"/>
  <c r="L131" i="11"/>
  <c r="L230" i="11"/>
  <c r="I369" i="11"/>
  <c r="K517" i="11"/>
  <c r="I265" i="12"/>
  <c r="K265" i="12" s="1"/>
  <c r="I267" i="12"/>
  <c r="K267" i="12" s="1"/>
  <c r="I270" i="12"/>
  <c r="I350" i="12"/>
  <c r="K350" i="12" s="1"/>
  <c r="I426" i="12"/>
  <c r="K426" i="12" s="1"/>
  <c r="L475" i="12"/>
  <c r="I490" i="12"/>
  <c r="K490" i="12" s="1"/>
  <c r="K507" i="12"/>
  <c r="K22" i="13"/>
  <c r="L32" i="13"/>
  <c r="L131" i="13"/>
  <c r="L187" i="13"/>
  <c r="K195" i="13"/>
  <c r="L230" i="13"/>
  <c r="K264" i="13"/>
  <c r="L332" i="13"/>
  <c r="I344" i="13"/>
  <c r="L352" i="13"/>
  <c r="L459" i="13"/>
  <c r="J490" i="13"/>
  <c r="K514" i="13"/>
  <c r="I32" i="14"/>
  <c r="K32" i="14" s="1"/>
  <c r="L54" i="14"/>
  <c r="K62" i="14"/>
  <c r="L91" i="14"/>
  <c r="L103" i="14"/>
  <c r="L116" i="14"/>
  <c r="K125" i="14"/>
  <c r="I149" i="14"/>
  <c r="L171" i="14"/>
  <c r="K264" i="14"/>
  <c r="M6" i="15"/>
  <c r="L332" i="10"/>
  <c r="I344" i="10"/>
  <c r="L352" i="10"/>
  <c r="K506" i="10"/>
  <c r="L428" i="11"/>
  <c r="I444" i="11"/>
  <c r="K444" i="11" s="1"/>
  <c r="L492" i="11"/>
  <c r="K506" i="11"/>
  <c r="K516" i="11"/>
  <c r="L131" i="12"/>
  <c r="L187" i="12"/>
  <c r="L230" i="12"/>
  <c r="I245" i="12"/>
  <c r="K245" i="12" s="1"/>
  <c r="L247" i="12"/>
  <c r="L278" i="12"/>
  <c r="I297" i="12"/>
  <c r="K297" i="12" s="1"/>
  <c r="L299" i="12"/>
  <c r="I325" i="12"/>
  <c r="K325" i="12" s="1"/>
  <c r="I369" i="12"/>
  <c r="K369" i="12" s="1"/>
  <c r="K504" i="12"/>
  <c r="K508" i="12"/>
  <c r="K513" i="13"/>
  <c r="K515" i="13"/>
  <c r="I52" i="14"/>
  <c r="K52" i="14" s="1"/>
  <c r="K263" i="14"/>
  <c r="I245" i="14"/>
  <c r="K245" i="14" s="1"/>
  <c r="I267" i="14"/>
  <c r="K267" i="14" s="1"/>
  <c r="I265" i="14"/>
  <c r="K265" i="14" s="1"/>
  <c r="L73" i="16"/>
  <c r="N73" i="16" s="1"/>
  <c r="N132" i="16"/>
  <c r="L131" i="16"/>
  <c r="N188" i="16"/>
  <c r="L187" i="16"/>
  <c r="K240" i="16"/>
  <c r="J228" i="16"/>
  <c r="N248" i="16"/>
  <c r="L247" i="16"/>
  <c r="N300" i="16"/>
  <c r="L299" i="16"/>
  <c r="K312" i="16"/>
  <c r="I311" i="16"/>
  <c r="K311" i="16" s="1"/>
  <c r="I297" i="16"/>
  <c r="K297" i="16" s="1"/>
  <c r="N334" i="16"/>
  <c r="L332" i="16"/>
  <c r="J390" i="14"/>
  <c r="K390" i="14" s="1"/>
  <c r="L428" i="14"/>
  <c r="I444" i="14"/>
  <c r="K444" i="14" s="1"/>
  <c r="J457" i="14"/>
  <c r="K457" i="14" s="1"/>
  <c r="N477" i="14"/>
  <c r="L492" i="14"/>
  <c r="K506" i="14"/>
  <c r="K512" i="14"/>
  <c r="L9" i="15"/>
  <c r="L131" i="15"/>
  <c r="N132" i="15"/>
  <c r="N172" i="15"/>
  <c r="N188" i="15"/>
  <c r="L187" i="15"/>
  <c r="I262" i="15"/>
  <c r="K262" i="15" s="1"/>
  <c r="K264" i="15"/>
  <c r="N333" i="15"/>
  <c r="L332" i="15"/>
  <c r="N353" i="15"/>
  <c r="L352" i="15"/>
  <c r="K484" i="15"/>
  <c r="I473" i="15"/>
  <c r="K473" i="15" s="1"/>
  <c r="N493" i="15"/>
  <c r="L492" i="15"/>
  <c r="N12" i="16"/>
  <c r="L9" i="16"/>
  <c r="J245" i="16"/>
  <c r="J245" i="1" s="1"/>
  <c r="K263" i="16"/>
  <c r="J259" i="16"/>
  <c r="N279" i="16"/>
  <c r="L278" i="16"/>
  <c r="K317" i="16"/>
  <c r="I296" i="16"/>
  <c r="K296" i="16" s="1"/>
  <c r="K346" i="16"/>
  <c r="I344" i="16"/>
  <c r="K453" i="16"/>
  <c r="I444" i="16"/>
  <c r="K444" i="16" s="1"/>
  <c r="N35" i="17"/>
  <c r="L32" i="17"/>
  <c r="N32" i="17" s="1"/>
  <c r="I350" i="14"/>
  <c r="K350" i="14" s="1"/>
  <c r="I426" i="14"/>
  <c r="K426" i="14" s="1"/>
  <c r="L475" i="14"/>
  <c r="K484" i="14"/>
  <c r="I490" i="14"/>
  <c r="K490" i="14" s="1"/>
  <c r="K507" i="14"/>
  <c r="K519" i="14"/>
  <c r="K22" i="15"/>
  <c r="L32" i="15"/>
  <c r="N32" i="15" s="1"/>
  <c r="J311" i="15"/>
  <c r="J297" i="15" s="1"/>
  <c r="K345" i="15"/>
  <c r="I344" i="15"/>
  <c r="K391" i="15"/>
  <c r="J390" i="15"/>
  <c r="K390" i="15" s="1"/>
  <c r="N429" i="15"/>
  <c r="L428" i="15"/>
  <c r="I185" i="16"/>
  <c r="K195" i="16"/>
  <c r="K224" i="16"/>
  <c r="I214" i="16"/>
  <c r="K214" i="16" s="1"/>
  <c r="K245" i="16"/>
  <c r="M242" i="16"/>
  <c r="M475" i="16"/>
  <c r="M473" i="16" s="1"/>
  <c r="N477" i="16"/>
  <c r="N203" i="17"/>
  <c r="L201" i="17"/>
  <c r="L230" i="14"/>
  <c r="L247" i="14"/>
  <c r="L278" i="14"/>
  <c r="I297" i="14"/>
  <c r="K297" i="14" s="1"/>
  <c r="L299" i="14"/>
  <c r="I325" i="14"/>
  <c r="K325" i="14" s="1"/>
  <c r="I369" i="14"/>
  <c r="K369" i="14" s="1"/>
  <c r="L459" i="14"/>
  <c r="K504" i="14"/>
  <c r="K508" i="14"/>
  <c r="I32" i="15"/>
  <c r="K32" i="15" s="1"/>
  <c r="L54" i="15"/>
  <c r="L91" i="15"/>
  <c r="L103" i="15"/>
  <c r="L116" i="15"/>
  <c r="K453" i="15"/>
  <c r="I444" i="15"/>
  <c r="K444" i="15" s="1"/>
  <c r="K457" i="15"/>
  <c r="K466" i="15"/>
  <c r="J457" i="15"/>
  <c r="N477" i="15"/>
  <c r="M475" i="15"/>
  <c r="M473" i="15" s="1"/>
  <c r="M242" i="15" s="1"/>
  <c r="N72" i="16"/>
  <c r="N231" i="16"/>
  <c r="L230" i="16"/>
  <c r="K326" i="16"/>
  <c r="I325" i="16"/>
  <c r="K325" i="16" s="1"/>
  <c r="L230" i="15"/>
  <c r="I245" i="15"/>
  <c r="K245" i="15" s="1"/>
  <c r="L247" i="15"/>
  <c r="K263" i="15"/>
  <c r="L278" i="15"/>
  <c r="I297" i="15"/>
  <c r="K297" i="15" s="1"/>
  <c r="L299" i="15"/>
  <c r="I325" i="15"/>
  <c r="K325" i="15" s="1"/>
  <c r="K359" i="15"/>
  <c r="L459" i="15"/>
  <c r="K504" i="15"/>
  <c r="K508" i="15"/>
  <c r="K510" i="15"/>
  <c r="K514" i="15"/>
  <c r="I32" i="16"/>
  <c r="K32" i="16" s="1"/>
  <c r="L54" i="16"/>
  <c r="L91" i="16"/>
  <c r="L103" i="16"/>
  <c r="L116" i="16"/>
  <c r="I149" i="16"/>
  <c r="L171" i="16"/>
  <c r="K236" i="16"/>
  <c r="K359" i="16"/>
  <c r="L428" i="16"/>
  <c r="J457" i="16"/>
  <c r="K457" i="16" s="1"/>
  <c r="K510" i="16"/>
  <c r="K508" i="16"/>
  <c r="K504" i="16"/>
  <c r="K507" i="16"/>
  <c r="I490" i="16"/>
  <c r="K490" i="16" s="1"/>
  <c r="K511" i="16"/>
  <c r="K509" i="16"/>
  <c r="K505" i="16"/>
  <c r="N9" i="17"/>
  <c r="N12" i="17"/>
  <c r="K89" i="17"/>
  <c r="K506" i="15"/>
  <c r="K512" i="15"/>
  <c r="K516" i="15"/>
  <c r="K518" i="15"/>
  <c r="I20" i="17"/>
  <c r="K22" i="17"/>
  <c r="I265" i="15"/>
  <c r="K265" i="15" s="1"/>
  <c r="I270" i="15"/>
  <c r="L475" i="15"/>
  <c r="K440" i="16"/>
  <c r="I426" i="16"/>
  <c r="K426" i="16" s="1"/>
  <c r="N461" i="16"/>
  <c r="N476" i="16"/>
  <c r="L475" i="16"/>
  <c r="K524" i="16"/>
  <c r="L146" i="17"/>
  <c r="K236" i="17"/>
  <c r="I228" i="17"/>
  <c r="J359" i="17"/>
  <c r="N9" i="18"/>
  <c r="I270" i="17"/>
  <c r="L475" i="17"/>
  <c r="M492" i="17"/>
  <c r="M490" i="17" s="1"/>
  <c r="M242" i="17" s="1"/>
  <c r="K519" i="17"/>
  <c r="I9" i="18"/>
  <c r="K9" i="18" s="1"/>
  <c r="N12" i="18"/>
  <c r="I21" i="18"/>
  <c r="N35" i="18"/>
  <c r="N92" i="18"/>
  <c r="L91" i="18"/>
  <c r="N117" i="18"/>
  <c r="L116" i="18"/>
  <c r="N132" i="18"/>
  <c r="L131" i="18"/>
  <c r="I369" i="17"/>
  <c r="K369" i="17" s="1"/>
  <c r="I377" i="17"/>
  <c r="K377" i="17" s="1"/>
  <c r="N55" i="18"/>
  <c r="L54" i="18"/>
  <c r="N104" i="18"/>
  <c r="L103" i="18"/>
  <c r="N172" i="18"/>
  <c r="L171" i="18"/>
  <c r="N188" i="18"/>
  <c r="L187" i="18"/>
  <c r="I214" i="18"/>
  <c r="K214" i="18" s="1"/>
  <c r="K224" i="18"/>
  <c r="K376" i="18"/>
  <c r="J359" i="18"/>
  <c r="M444" i="18"/>
  <c r="N9" i="19"/>
  <c r="K519" i="16"/>
  <c r="L446" i="17"/>
  <c r="I457" i="17"/>
  <c r="K457" i="17" s="1"/>
  <c r="I89" i="18"/>
  <c r="I129" i="18"/>
  <c r="K155" i="18"/>
  <c r="I149" i="18"/>
  <c r="I369" i="16"/>
  <c r="K369" i="16" s="1"/>
  <c r="L459" i="16"/>
  <c r="I32" i="17"/>
  <c r="K32" i="17" s="1"/>
  <c r="L54" i="17"/>
  <c r="L91" i="17"/>
  <c r="L103" i="17"/>
  <c r="L116" i="17"/>
  <c r="I149" i="17"/>
  <c r="L171" i="17"/>
  <c r="L332" i="17"/>
  <c r="I344" i="17"/>
  <c r="L352" i="17"/>
  <c r="L428" i="17"/>
  <c r="I444" i="17"/>
  <c r="K444" i="17" s="1"/>
  <c r="L492" i="17"/>
  <c r="K506" i="17"/>
  <c r="K516" i="17"/>
  <c r="I101" i="18"/>
  <c r="K101" i="18" s="1"/>
  <c r="I169" i="18"/>
  <c r="K169" i="18" s="1"/>
  <c r="N231" i="18"/>
  <c r="L230" i="18"/>
  <c r="K240" i="18"/>
  <c r="L247" i="18"/>
  <c r="L278" i="18"/>
  <c r="I297" i="18"/>
  <c r="K297" i="18" s="1"/>
  <c r="L299" i="18"/>
  <c r="I311" i="18"/>
  <c r="K311" i="18" s="1"/>
  <c r="K317" i="18"/>
  <c r="I325" i="18"/>
  <c r="K325" i="18" s="1"/>
  <c r="I369" i="18"/>
  <c r="K369" i="18" s="1"/>
  <c r="I377" i="18"/>
  <c r="K377" i="18" s="1"/>
  <c r="L459" i="18"/>
  <c r="I473" i="18"/>
  <c r="K473" i="18" s="1"/>
  <c r="M475" i="18"/>
  <c r="M473" i="18" s="1"/>
  <c r="K504" i="18"/>
  <c r="K508" i="18"/>
  <c r="K510" i="18"/>
  <c r="K514" i="18"/>
  <c r="I32" i="19"/>
  <c r="K32" i="19" s="1"/>
  <c r="K48" i="19"/>
  <c r="L54" i="19"/>
  <c r="K62" i="19"/>
  <c r="L91" i="19"/>
  <c r="L103" i="19"/>
  <c r="L116" i="19"/>
  <c r="I149" i="19"/>
  <c r="L171" i="19"/>
  <c r="I214" i="19"/>
  <c r="K214" i="19" s="1"/>
  <c r="J297" i="19"/>
  <c r="K391" i="19"/>
  <c r="J390" i="19"/>
  <c r="K390" i="19" s="1"/>
  <c r="M6" i="20"/>
  <c r="K513" i="18"/>
  <c r="K515" i="18"/>
  <c r="K517" i="18"/>
  <c r="I52" i="19"/>
  <c r="K52" i="19" s="1"/>
  <c r="K264" i="18"/>
  <c r="L332" i="18"/>
  <c r="I344" i="18"/>
  <c r="L352" i="18"/>
  <c r="L428" i="18"/>
  <c r="I444" i="18"/>
  <c r="K444" i="18" s="1"/>
  <c r="L492" i="18"/>
  <c r="K506" i="18"/>
  <c r="K516" i="18"/>
  <c r="K518" i="18"/>
  <c r="L131" i="19"/>
  <c r="L187" i="19"/>
  <c r="L230" i="19"/>
  <c r="L247" i="19"/>
  <c r="I275" i="19"/>
  <c r="K275" i="19" s="1"/>
  <c r="I276" i="19"/>
  <c r="M457" i="19"/>
  <c r="M278" i="19"/>
  <c r="N280" i="19"/>
  <c r="N301" i="19"/>
  <c r="I350" i="19"/>
  <c r="K350" i="19" s="1"/>
  <c r="I426" i="19"/>
  <c r="K426" i="19" s="1"/>
  <c r="N461" i="19"/>
  <c r="L475" i="19"/>
  <c r="I490" i="19"/>
  <c r="K490" i="19" s="1"/>
  <c r="K507" i="19"/>
  <c r="K519" i="19"/>
  <c r="I21" i="20"/>
  <c r="K22" i="20"/>
  <c r="I32" i="20"/>
  <c r="K32" i="20" s="1"/>
  <c r="K48" i="20"/>
  <c r="L54" i="20"/>
  <c r="K62" i="20"/>
  <c r="L91" i="20"/>
  <c r="L103" i="20"/>
  <c r="K263" i="20"/>
  <c r="I245" i="20"/>
  <c r="K245" i="20" s="1"/>
  <c r="I267" i="20"/>
  <c r="K267" i="20" s="1"/>
  <c r="I265" i="20"/>
  <c r="K265" i="20" s="1"/>
  <c r="I20" i="21"/>
  <c r="K22" i="21"/>
  <c r="N148" i="21"/>
  <c r="L146" i="21"/>
  <c r="K359" i="19"/>
  <c r="I369" i="19"/>
  <c r="K369" i="19" s="1"/>
  <c r="K504" i="19"/>
  <c r="K508" i="19"/>
  <c r="K510" i="19"/>
  <c r="I52" i="20"/>
  <c r="K52" i="20" s="1"/>
  <c r="I169" i="20"/>
  <c r="K169" i="20" s="1"/>
  <c r="L216" i="20"/>
  <c r="K271" i="20"/>
  <c r="I270" i="20"/>
  <c r="N280" i="20"/>
  <c r="N461" i="20"/>
  <c r="M459" i="20"/>
  <c r="M457" i="20" s="1"/>
  <c r="M242" i="20" s="1"/>
  <c r="M6" i="21"/>
  <c r="I360" i="19"/>
  <c r="K360" i="19" s="1"/>
  <c r="I368" i="19"/>
  <c r="K368" i="19" s="1"/>
  <c r="L446" i="19"/>
  <c r="K505" i="19"/>
  <c r="K509" i="19"/>
  <c r="K511" i="19"/>
  <c r="K513" i="19"/>
  <c r="K515" i="19"/>
  <c r="K359" i="20"/>
  <c r="I350" i="20"/>
  <c r="K350" i="20" s="1"/>
  <c r="I376" i="20"/>
  <c r="K376" i="20" s="1"/>
  <c r="I368" i="20"/>
  <c r="K368" i="20" s="1"/>
  <c r="I360" i="20"/>
  <c r="K360" i="20" s="1"/>
  <c r="K510" i="20"/>
  <c r="K508" i="20"/>
  <c r="K504" i="20"/>
  <c r="K507" i="20"/>
  <c r="I490" i="20"/>
  <c r="K490" i="20" s="1"/>
  <c r="K511" i="20"/>
  <c r="K509" i="20"/>
  <c r="K505" i="20"/>
  <c r="N35" i="21"/>
  <c r="L32" i="21"/>
  <c r="N32" i="21" s="1"/>
  <c r="N117" i="21"/>
  <c r="L116" i="21"/>
  <c r="K155" i="21"/>
  <c r="I149" i="21"/>
  <c r="N299" i="21"/>
  <c r="K506" i="19"/>
  <c r="K235" i="20"/>
  <c r="K440" i="20"/>
  <c r="I426" i="20"/>
  <c r="K426" i="20" s="1"/>
  <c r="N476" i="20"/>
  <c r="L475" i="20"/>
  <c r="K512" i="20"/>
  <c r="N131" i="21"/>
  <c r="L446" i="20"/>
  <c r="K513" i="20"/>
  <c r="K515" i="20"/>
  <c r="K517" i="20"/>
  <c r="K23" i="21"/>
  <c r="I52" i="21"/>
  <c r="K52" i="21" s="1"/>
  <c r="L76" i="21"/>
  <c r="N77" i="21"/>
  <c r="L201" i="21"/>
  <c r="K391" i="21"/>
  <c r="N430" i="21"/>
  <c r="K312" i="21"/>
  <c r="J311" i="21"/>
  <c r="J297" i="21" s="1"/>
  <c r="M332" i="21"/>
  <c r="M330" i="21" s="1"/>
  <c r="M242" i="21" s="1"/>
  <c r="N334" i="21"/>
  <c r="K526" i="21"/>
  <c r="N172" i="21"/>
  <c r="L171" i="21"/>
  <c r="I369" i="21"/>
  <c r="K369" i="21" s="1"/>
  <c r="N447" i="21"/>
  <c r="L446" i="21"/>
  <c r="K466" i="21"/>
  <c r="I457" i="21"/>
  <c r="K457" i="21" s="1"/>
  <c r="L187" i="20"/>
  <c r="L230" i="20"/>
  <c r="L247" i="20"/>
  <c r="L278" i="20"/>
  <c r="I297" i="20"/>
  <c r="K297" i="20" s="1"/>
  <c r="L299" i="20"/>
  <c r="I325" i="20"/>
  <c r="K325" i="20" s="1"/>
  <c r="I369" i="20"/>
  <c r="K369" i="20" s="1"/>
  <c r="L459" i="20"/>
  <c r="K236" i="21"/>
  <c r="I228" i="21"/>
  <c r="I270" i="21"/>
  <c r="K272" i="21"/>
  <c r="M352" i="21"/>
  <c r="M350" i="21" s="1"/>
  <c r="N354" i="21"/>
  <c r="I377" i="21"/>
  <c r="K377" i="21" s="1"/>
  <c r="K390" i="21"/>
  <c r="I368" i="21"/>
  <c r="K368" i="21" s="1"/>
  <c r="K515" i="21"/>
  <c r="K517" i="21"/>
  <c r="K264" i="21"/>
  <c r="L332" i="21"/>
  <c r="I344" i="21"/>
  <c r="L352" i="21"/>
  <c r="L492" i="21"/>
  <c r="K506" i="21"/>
  <c r="K516" i="21"/>
  <c r="K518" i="21"/>
  <c r="I426" i="21"/>
  <c r="K426" i="21" s="1"/>
  <c r="L475" i="21"/>
  <c r="K350" i="4" l="1"/>
  <c r="K20" i="10"/>
  <c r="L214" i="13"/>
  <c r="N214" i="13" s="1"/>
  <c r="I9" i="11"/>
  <c r="K9" i="11" s="1"/>
  <c r="I10" i="19"/>
  <c r="K10" i="19" s="1"/>
  <c r="L214" i="8"/>
  <c r="N214" i="8" s="1"/>
  <c r="I330" i="12"/>
  <c r="K330" i="12" s="1"/>
  <c r="K527" i="1"/>
  <c r="I9" i="8"/>
  <c r="K9" i="8" s="1"/>
  <c r="L74" i="4"/>
  <c r="N74" i="4" s="1"/>
  <c r="L214" i="2"/>
  <c r="N214" i="2" s="1"/>
  <c r="K350" i="3"/>
  <c r="L74" i="12"/>
  <c r="N74" i="12" s="1"/>
  <c r="I68" i="5"/>
  <c r="K68" i="5" s="1"/>
  <c r="K20" i="19"/>
  <c r="N475" i="3"/>
  <c r="N146" i="4"/>
  <c r="I10" i="7"/>
  <c r="K10" i="7" s="1"/>
  <c r="N473" i="3"/>
  <c r="K344" i="20"/>
  <c r="L74" i="19"/>
  <c r="N74" i="19" s="1"/>
  <c r="K149" i="20"/>
  <c r="I9" i="9"/>
  <c r="K9" i="9" s="1"/>
  <c r="I10" i="15"/>
  <c r="K10" i="15" s="1"/>
  <c r="L426" i="2"/>
  <c r="N426" i="2" s="1"/>
  <c r="K270" i="4"/>
  <c r="N103" i="7"/>
  <c r="L244" i="21"/>
  <c r="N244" i="21" s="1"/>
  <c r="I144" i="15"/>
  <c r="K144" i="15" s="1"/>
  <c r="K20" i="3"/>
  <c r="L74" i="16"/>
  <c r="N74" i="16" s="1"/>
  <c r="N216" i="9"/>
  <c r="I144" i="12"/>
  <c r="K144" i="12" s="1"/>
  <c r="L71" i="7"/>
  <c r="L68" i="7" s="1"/>
  <c r="N68" i="7" s="1"/>
  <c r="N299" i="19"/>
  <c r="N201" i="8"/>
  <c r="N492" i="16"/>
  <c r="N350" i="11"/>
  <c r="K149" i="11"/>
  <c r="N146" i="8"/>
  <c r="I244" i="19"/>
  <c r="K244" i="19" s="1"/>
  <c r="N278" i="11"/>
  <c r="L129" i="20"/>
  <c r="N129" i="20" s="1"/>
  <c r="L199" i="3"/>
  <c r="N199" i="3" s="1"/>
  <c r="K21" i="13"/>
  <c r="I68" i="14"/>
  <c r="K68" i="14" s="1"/>
  <c r="L71" i="5"/>
  <c r="L68" i="5" s="1"/>
  <c r="N68" i="5" s="1"/>
  <c r="L490" i="2"/>
  <c r="N490" i="2" s="1"/>
  <c r="L199" i="12"/>
  <c r="N199" i="12" s="1"/>
  <c r="N459" i="19"/>
  <c r="N116" i="7"/>
  <c r="N216" i="6"/>
  <c r="L214" i="19"/>
  <c r="N214" i="19" s="1"/>
  <c r="L52" i="21"/>
  <c r="N52" i="21" s="1"/>
  <c r="L114" i="20"/>
  <c r="N114" i="20" s="1"/>
  <c r="N352" i="19"/>
  <c r="N146" i="14"/>
  <c r="K270" i="8"/>
  <c r="L426" i="7"/>
  <c r="N426" i="7" s="1"/>
  <c r="L244" i="10"/>
  <c r="N244" i="10" s="1"/>
  <c r="L296" i="7"/>
  <c r="N296" i="7" s="1"/>
  <c r="K350" i="5"/>
  <c r="I10" i="12"/>
  <c r="K10" i="12" s="1"/>
  <c r="I68" i="4"/>
  <c r="K68" i="4" s="1"/>
  <c r="I9" i="7"/>
  <c r="K9" i="7" s="1"/>
  <c r="K505" i="1"/>
  <c r="N230" i="17"/>
  <c r="L71" i="20"/>
  <c r="L68" i="20" s="1"/>
  <c r="N68" i="20" s="1"/>
  <c r="L244" i="17"/>
  <c r="N146" i="18"/>
  <c r="N247" i="11"/>
  <c r="L199" i="10"/>
  <c r="N199" i="10" s="1"/>
  <c r="L275" i="7"/>
  <c r="N275" i="7" s="1"/>
  <c r="N446" i="6"/>
  <c r="K21" i="10"/>
  <c r="K297" i="10"/>
  <c r="L214" i="17"/>
  <c r="N214" i="17" s="1"/>
  <c r="I10" i="8"/>
  <c r="K10" i="8" s="1"/>
  <c r="K519" i="1"/>
  <c r="I10" i="17"/>
  <c r="K10" i="17" s="1"/>
  <c r="K515" i="1"/>
  <c r="K524" i="1"/>
  <c r="L199" i="11"/>
  <c r="N199" i="11" s="1"/>
  <c r="N459" i="10"/>
  <c r="K522" i="1"/>
  <c r="I10" i="14"/>
  <c r="K10" i="14" s="1"/>
  <c r="L490" i="12"/>
  <c r="N490" i="12" s="1"/>
  <c r="K20" i="16"/>
  <c r="L444" i="5"/>
  <c r="N444" i="5" s="1"/>
  <c r="N146" i="3"/>
  <c r="L473" i="9"/>
  <c r="N473" i="9" s="1"/>
  <c r="L71" i="12"/>
  <c r="N71" i="12" s="1"/>
  <c r="L426" i="12"/>
  <c r="N426" i="12" s="1"/>
  <c r="K513" i="1"/>
  <c r="L330" i="7"/>
  <c r="N330" i="7" s="1"/>
  <c r="K528" i="1"/>
  <c r="N352" i="16"/>
  <c r="L74" i="15"/>
  <c r="N74" i="15" s="1"/>
  <c r="N446" i="9"/>
  <c r="K238" i="1"/>
  <c r="N216" i="7"/>
  <c r="L214" i="14"/>
  <c r="N214" i="14" s="1"/>
  <c r="K490" i="11"/>
  <c r="N473" i="11"/>
  <c r="I418" i="1"/>
  <c r="K418" i="1" s="1"/>
  <c r="N459" i="17"/>
  <c r="I244" i="3"/>
  <c r="K244" i="3" s="1"/>
  <c r="K525" i="1"/>
  <c r="L444" i="15"/>
  <c r="N444" i="15" s="1"/>
  <c r="L71" i="15"/>
  <c r="N71" i="15" s="1"/>
  <c r="K344" i="7"/>
  <c r="N146" i="2"/>
  <c r="L144" i="12"/>
  <c r="N144" i="12" s="1"/>
  <c r="I10" i="21"/>
  <c r="K10" i="21" s="1"/>
  <c r="L296" i="17"/>
  <c r="N296" i="17" s="1"/>
  <c r="J228" i="1"/>
  <c r="L169" i="7"/>
  <c r="N169" i="7" s="1"/>
  <c r="L71" i="2"/>
  <c r="L68" i="2" s="1"/>
  <c r="N187" i="21"/>
  <c r="J410" i="1"/>
  <c r="L199" i="5"/>
  <c r="N199" i="5" s="1"/>
  <c r="J411" i="1"/>
  <c r="K526" i="1"/>
  <c r="K488" i="1"/>
  <c r="K523" i="1"/>
  <c r="I68" i="12"/>
  <c r="K68" i="12" s="1"/>
  <c r="K521" i="1"/>
  <c r="N201" i="9"/>
  <c r="L199" i="9"/>
  <c r="N199" i="9" s="1"/>
  <c r="L71" i="21"/>
  <c r="N71" i="21" s="1"/>
  <c r="L71" i="16"/>
  <c r="L68" i="16" s="1"/>
  <c r="N68" i="16" s="1"/>
  <c r="K490" i="13"/>
  <c r="N426" i="10"/>
  <c r="N352" i="11"/>
  <c r="N459" i="7"/>
  <c r="I9" i="5"/>
  <c r="K9" i="5" s="1"/>
  <c r="N459" i="2"/>
  <c r="K21" i="9"/>
  <c r="N492" i="7"/>
  <c r="L350" i="7"/>
  <c r="N350" i="7" s="1"/>
  <c r="L144" i="5"/>
  <c r="N144" i="5" s="1"/>
  <c r="L214" i="11"/>
  <c r="N214" i="11" s="1"/>
  <c r="I68" i="3"/>
  <c r="K68" i="3" s="1"/>
  <c r="I68" i="15"/>
  <c r="K68" i="15" s="1"/>
  <c r="N444" i="18"/>
  <c r="N299" i="11"/>
  <c r="L228" i="21"/>
  <c r="N228" i="21" s="1"/>
  <c r="L52" i="13"/>
  <c r="N52" i="13" s="1"/>
  <c r="N146" i="9"/>
  <c r="K507" i="1"/>
  <c r="K510" i="1"/>
  <c r="K508" i="1"/>
  <c r="K482" i="1"/>
  <c r="L275" i="17"/>
  <c r="N275" i="17" s="1"/>
  <c r="N428" i="10"/>
  <c r="N330" i="11"/>
  <c r="K509" i="1"/>
  <c r="I10" i="2"/>
  <c r="K10" i="2" s="1"/>
  <c r="L426" i="20"/>
  <c r="N426" i="20" s="1"/>
  <c r="K270" i="18"/>
  <c r="N473" i="18"/>
  <c r="N446" i="18"/>
  <c r="L228" i="10"/>
  <c r="N228" i="10" s="1"/>
  <c r="N332" i="11"/>
  <c r="L71" i="8"/>
  <c r="N71" i="8" s="1"/>
  <c r="L330" i="12"/>
  <c r="N330" i="12" s="1"/>
  <c r="L101" i="12"/>
  <c r="N101" i="12" s="1"/>
  <c r="I68" i="10"/>
  <c r="K68" i="10" s="1"/>
  <c r="K270" i="6"/>
  <c r="K506" i="1"/>
  <c r="K236" i="1"/>
  <c r="K512" i="1"/>
  <c r="K504" i="1"/>
  <c r="K240" i="1"/>
  <c r="I9" i="20"/>
  <c r="K9" i="20" s="1"/>
  <c r="L275" i="10"/>
  <c r="N275" i="10" s="1"/>
  <c r="J409" i="1"/>
  <c r="I9" i="13"/>
  <c r="K9" i="13" s="1"/>
  <c r="N490" i="10"/>
  <c r="N428" i="21"/>
  <c r="L144" i="11"/>
  <c r="N144" i="11" s="1"/>
  <c r="K21" i="4"/>
  <c r="N201" i="6"/>
  <c r="K228" i="5"/>
  <c r="N201" i="20"/>
  <c r="L199" i="20"/>
  <c r="N199" i="20" s="1"/>
  <c r="L457" i="21"/>
  <c r="N457" i="21" s="1"/>
  <c r="L490" i="20"/>
  <c r="N490" i="20" s="1"/>
  <c r="N457" i="19"/>
  <c r="I244" i="16"/>
  <c r="K244" i="16" s="1"/>
  <c r="K350" i="13"/>
  <c r="L199" i="18"/>
  <c r="N199" i="18" s="1"/>
  <c r="L71" i="18"/>
  <c r="N71" i="18" s="1"/>
  <c r="L144" i="10"/>
  <c r="N144" i="10" s="1"/>
  <c r="L71" i="17"/>
  <c r="I10" i="6"/>
  <c r="K10" i="6" s="1"/>
  <c r="L199" i="7"/>
  <c r="N199" i="7" s="1"/>
  <c r="L214" i="5"/>
  <c r="N214" i="5" s="1"/>
  <c r="L444" i="11"/>
  <c r="N444" i="11" s="1"/>
  <c r="N201" i="4"/>
  <c r="N146" i="20"/>
  <c r="L144" i="20"/>
  <c r="N144" i="20" s="1"/>
  <c r="K486" i="1"/>
  <c r="N146" i="15"/>
  <c r="L144" i="15"/>
  <c r="N144" i="15" s="1"/>
  <c r="N76" i="20"/>
  <c r="L74" i="20"/>
  <c r="N74" i="20" s="1"/>
  <c r="K20" i="12"/>
  <c r="I9" i="12"/>
  <c r="K9" i="12" s="1"/>
  <c r="N146" i="7"/>
  <c r="L144" i="7"/>
  <c r="N144" i="7" s="1"/>
  <c r="I244" i="9"/>
  <c r="K244" i="9" s="1"/>
  <c r="K270" i="9"/>
  <c r="L71" i="19"/>
  <c r="L68" i="19" s="1"/>
  <c r="N68" i="19" s="1"/>
  <c r="L185" i="17"/>
  <c r="N185" i="17" s="1"/>
  <c r="K20" i="15"/>
  <c r="L71" i="10"/>
  <c r="L68" i="10" s="1"/>
  <c r="N68" i="10" s="1"/>
  <c r="N492" i="10"/>
  <c r="K516" i="1"/>
  <c r="I10" i="3"/>
  <c r="K10" i="3" s="1"/>
  <c r="I9" i="14"/>
  <c r="K9" i="14" s="1"/>
  <c r="L74" i="18"/>
  <c r="N74" i="18" s="1"/>
  <c r="L473" i="5"/>
  <c r="N473" i="5" s="1"/>
  <c r="K517" i="1"/>
  <c r="N216" i="16"/>
  <c r="L214" i="16"/>
  <c r="N214" i="16" s="1"/>
  <c r="K129" i="8"/>
  <c r="I68" i="8"/>
  <c r="K68" i="8" s="1"/>
  <c r="L214" i="4"/>
  <c r="N214" i="4" s="1"/>
  <c r="N216" i="4"/>
  <c r="K129" i="6"/>
  <c r="I68" i="6"/>
  <c r="K68" i="6" s="1"/>
  <c r="L9" i="1"/>
  <c r="N9" i="1" s="1"/>
  <c r="K129" i="17"/>
  <c r="I68" i="17"/>
  <c r="K68" i="17" s="1"/>
  <c r="K228" i="21"/>
  <c r="L275" i="21"/>
  <c r="N275" i="21" s="1"/>
  <c r="N171" i="20"/>
  <c r="L296" i="10"/>
  <c r="N296" i="10" s="1"/>
  <c r="N457" i="12"/>
  <c r="L71" i="9"/>
  <c r="N71" i="9" s="1"/>
  <c r="K514" i="1"/>
  <c r="L444" i="8"/>
  <c r="N444" i="8" s="1"/>
  <c r="L350" i="12"/>
  <c r="N350" i="12" s="1"/>
  <c r="N492" i="19"/>
  <c r="L490" i="19"/>
  <c r="N490" i="19" s="1"/>
  <c r="N146" i="6"/>
  <c r="I10" i="16"/>
  <c r="K10" i="16" s="1"/>
  <c r="K21" i="16"/>
  <c r="N201" i="14"/>
  <c r="L199" i="14"/>
  <c r="N199" i="14" s="1"/>
  <c r="K20" i="6"/>
  <c r="I9" i="6"/>
  <c r="K9" i="6" s="1"/>
  <c r="N201" i="19"/>
  <c r="L199" i="19"/>
  <c r="N199" i="19" s="1"/>
  <c r="L74" i="14"/>
  <c r="N74" i="14" s="1"/>
  <c r="N76" i="14"/>
  <c r="N446" i="14"/>
  <c r="L444" i="14"/>
  <c r="N444" i="14" s="1"/>
  <c r="N459" i="12"/>
  <c r="N332" i="19"/>
  <c r="L330" i="19"/>
  <c r="N330" i="19" s="1"/>
  <c r="N428" i="19"/>
  <c r="L426" i="19"/>
  <c r="N426" i="19" s="1"/>
  <c r="N201" i="15"/>
  <c r="L199" i="15"/>
  <c r="N199" i="15" s="1"/>
  <c r="N201" i="16"/>
  <c r="L199" i="16"/>
  <c r="N199" i="16" s="1"/>
  <c r="K129" i="16"/>
  <c r="I68" i="16"/>
  <c r="K68" i="16" s="1"/>
  <c r="N446" i="4"/>
  <c r="L444" i="4"/>
  <c r="N444" i="4" s="1"/>
  <c r="L71" i="14"/>
  <c r="L68" i="14" s="1"/>
  <c r="N68" i="14" s="1"/>
  <c r="I21" i="1"/>
  <c r="K21" i="1" s="1"/>
  <c r="N475" i="11"/>
  <c r="L71" i="4"/>
  <c r="N71" i="4" s="1"/>
  <c r="L71" i="3"/>
  <c r="L68" i="3" s="1"/>
  <c r="N68" i="3" s="1"/>
  <c r="N216" i="21"/>
  <c r="L214" i="21"/>
  <c r="N214" i="21" s="1"/>
  <c r="K129" i="21"/>
  <c r="I68" i="21"/>
  <c r="K68" i="21" s="1"/>
  <c r="N146" i="19"/>
  <c r="L144" i="19"/>
  <c r="N144" i="19" s="1"/>
  <c r="N216" i="18"/>
  <c r="L214" i="18"/>
  <c r="N214" i="18" s="1"/>
  <c r="K129" i="13"/>
  <c r="I68" i="13"/>
  <c r="K68" i="13" s="1"/>
  <c r="N216" i="15"/>
  <c r="L214" i="15"/>
  <c r="N214" i="15" s="1"/>
  <c r="N146" i="13"/>
  <c r="N171" i="12"/>
  <c r="L169" i="12"/>
  <c r="N169" i="12" s="1"/>
  <c r="K344" i="11"/>
  <c r="I330" i="11"/>
  <c r="K330" i="11" s="1"/>
  <c r="K129" i="11"/>
  <c r="I68" i="11"/>
  <c r="K68" i="11" s="1"/>
  <c r="I68" i="9"/>
  <c r="K68" i="9" s="1"/>
  <c r="N216" i="12"/>
  <c r="L214" i="12"/>
  <c r="N214" i="12" s="1"/>
  <c r="K20" i="4"/>
  <c r="I9" i="4"/>
  <c r="K9" i="4" s="1"/>
  <c r="K129" i="2"/>
  <c r="I68" i="2"/>
  <c r="K68" i="2" s="1"/>
  <c r="K129" i="20"/>
  <c r="I68" i="20"/>
  <c r="K68" i="20" s="1"/>
  <c r="N73" i="13"/>
  <c r="L71" i="13"/>
  <c r="N146" i="16"/>
  <c r="L144" i="16"/>
  <c r="N144" i="16" s="1"/>
  <c r="N446" i="16"/>
  <c r="L444" i="16"/>
  <c r="N444" i="16" s="1"/>
  <c r="I244" i="13"/>
  <c r="K244" i="13" s="1"/>
  <c r="K270" i="13"/>
  <c r="K270" i="5"/>
  <c r="I244" i="5"/>
  <c r="K244" i="5" s="1"/>
  <c r="L74" i="6"/>
  <c r="N74" i="6" s="1"/>
  <c r="N76" i="6"/>
  <c r="N475" i="4"/>
  <c r="L473" i="4"/>
  <c r="N473" i="4" s="1"/>
  <c r="I20" i="1"/>
  <c r="K20" i="1" s="1"/>
  <c r="N332" i="20"/>
  <c r="L330" i="20"/>
  <c r="N330" i="20" s="1"/>
  <c r="N475" i="13"/>
  <c r="L473" i="13"/>
  <c r="N473" i="13" s="1"/>
  <c r="L74" i="8"/>
  <c r="N74" i="8" s="1"/>
  <c r="N76" i="8"/>
  <c r="K297" i="19"/>
  <c r="L169" i="15"/>
  <c r="N169" i="15" s="1"/>
  <c r="L350" i="20"/>
  <c r="N350" i="20" s="1"/>
  <c r="I330" i="19"/>
  <c r="K330" i="19" s="1"/>
  <c r="L68" i="18"/>
  <c r="N68" i="18" s="1"/>
  <c r="L71" i="11"/>
  <c r="N71" i="11" s="1"/>
  <c r="K350" i="10"/>
  <c r="I114" i="1"/>
  <c r="K114" i="1" s="1"/>
  <c r="I68" i="19"/>
  <c r="K68" i="19" s="1"/>
  <c r="K129" i="19"/>
  <c r="L89" i="21"/>
  <c r="N89" i="21" s="1"/>
  <c r="N91" i="21"/>
  <c r="N103" i="21"/>
  <c r="L101" i="21"/>
  <c r="N101" i="21" s="1"/>
  <c r="N187" i="11"/>
  <c r="L185" i="11"/>
  <c r="N185" i="11" s="1"/>
  <c r="L74" i="5"/>
  <c r="N74" i="5" s="1"/>
  <c r="N76" i="5"/>
  <c r="N446" i="3"/>
  <c r="L444" i="3"/>
  <c r="N444" i="3" s="1"/>
  <c r="N201" i="2"/>
  <c r="N230" i="7"/>
  <c r="L228" i="7"/>
  <c r="N228" i="7" s="1"/>
  <c r="I74" i="1"/>
  <c r="K74" i="1" s="1"/>
  <c r="K20" i="2"/>
  <c r="I9" i="2"/>
  <c r="K9" i="2" s="1"/>
  <c r="L473" i="21"/>
  <c r="N473" i="21" s="1"/>
  <c r="N475" i="21"/>
  <c r="L330" i="21"/>
  <c r="N330" i="21" s="1"/>
  <c r="N332" i="21"/>
  <c r="L169" i="21"/>
  <c r="N169" i="21" s="1"/>
  <c r="N171" i="21"/>
  <c r="L350" i="21"/>
  <c r="N350" i="21" s="1"/>
  <c r="N352" i="21"/>
  <c r="L244" i="20"/>
  <c r="N247" i="20"/>
  <c r="K149" i="21"/>
  <c r="I144" i="21"/>
  <c r="K144" i="21" s="1"/>
  <c r="N216" i="20"/>
  <c r="L214" i="20"/>
  <c r="N214" i="20" s="1"/>
  <c r="N103" i="20"/>
  <c r="L101" i="20"/>
  <c r="N101" i="20" s="1"/>
  <c r="L244" i="19"/>
  <c r="N247" i="19"/>
  <c r="L490" i="18"/>
  <c r="N490" i="18" s="1"/>
  <c r="N492" i="18"/>
  <c r="I330" i="18"/>
  <c r="K330" i="18" s="1"/>
  <c r="K344" i="18"/>
  <c r="I144" i="19"/>
  <c r="K144" i="19" s="1"/>
  <c r="K149" i="19"/>
  <c r="N299" i="18"/>
  <c r="L296" i="18"/>
  <c r="N296" i="18" s="1"/>
  <c r="N230" i="18"/>
  <c r="L228" i="18"/>
  <c r="N228" i="18" s="1"/>
  <c r="L426" i="17"/>
  <c r="N426" i="17" s="1"/>
  <c r="N428" i="17"/>
  <c r="L169" i="17"/>
  <c r="N169" i="17" s="1"/>
  <c r="N171" i="17"/>
  <c r="L89" i="17"/>
  <c r="N89" i="17" s="1"/>
  <c r="N91" i="17"/>
  <c r="N244" i="17"/>
  <c r="M242" i="18"/>
  <c r="L101" i="18"/>
  <c r="N101" i="18" s="1"/>
  <c r="N103" i="18"/>
  <c r="N131" i="18"/>
  <c r="L129" i="18"/>
  <c r="N129" i="18" s="1"/>
  <c r="L89" i="18"/>
  <c r="N89" i="18" s="1"/>
  <c r="N91" i="18"/>
  <c r="K21" i="18"/>
  <c r="I10" i="18"/>
  <c r="K10" i="18" s="1"/>
  <c r="K228" i="17"/>
  <c r="I228" i="1"/>
  <c r="L473" i="16"/>
  <c r="N473" i="16" s="1"/>
  <c r="N475" i="16"/>
  <c r="N103" i="16"/>
  <c r="L101" i="16"/>
  <c r="N101" i="16" s="1"/>
  <c r="N459" i="15"/>
  <c r="L457" i="15"/>
  <c r="N457" i="15" s="1"/>
  <c r="L101" i="15"/>
  <c r="N101" i="15" s="1"/>
  <c r="N103" i="15"/>
  <c r="N247" i="14"/>
  <c r="L244" i="14"/>
  <c r="L473" i="14"/>
  <c r="N473" i="14" s="1"/>
  <c r="N475" i="14"/>
  <c r="L490" i="15"/>
  <c r="N490" i="15" s="1"/>
  <c r="N492" i="15"/>
  <c r="L350" i="15"/>
  <c r="N350" i="15" s="1"/>
  <c r="N352" i="15"/>
  <c r="N9" i="15"/>
  <c r="L296" i="16"/>
  <c r="N296" i="16" s="1"/>
  <c r="N299" i="16"/>
  <c r="L129" i="16"/>
  <c r="N129" i="16" s="1"/>
  <c r="N131" i="16"/>
  <c r="N278" i="12"/>
  <c r="L275" i="12"/>
  <c r="L185" i="12"/>
  <c r="N185" i="12" s="1"/>
  <c r="N187" i="12"/>
  <c r="L330" i="13"/>
  <c r="N330" i="13" s="1"/>
  <c r="N332" i="13"/>
  <c r="L185" i="13"/>
  <c r="N185" i="13" s="1"/>
  <c r="N187" i="13"/>
  <c r="L129" i="11"/>
  <c r="N129" i="11" s="1"/>
  <c r="N131" i="11"/>
  <c r="I244" i="14"/>
  <c r="K244" i="14" s="1"/>
  <c r="K270" i="14"/>
  <c r="K270" i="11"/>
  <c r="I244" i="11"/>
  <c r="K244" i="11" s="1"/>
  <c r="K275" i="14"/>
  <c r="I275" i="1"/>
  <c r="K275" i="1" s="1"/>
  <c r="N492" i="13"/>
  <c r="L490" i="13"/>
  <c r="N490" i="13" s="1"/>
  <c r="N278" i="13"/>
  <c r="L275" i="13"/>
  <c r="N275" i="13" s="1"/>
  <c r="I144" i="13"/>
  <c r="K144" i="13" s="1"/>
  <c r="K149" i="13"/>
  <c r="M275" i="12"/>
  <c r="M278" i="1"/>
  <c r="N91" i="11"/>
  <c r="L89" i="11"/>
  <c r="N89" i="11" s="1"/>
  <c r="L426" i="9"/>
  <c r="N426" i="9" s="1"/>
  <c r="N428" i="9"/>
  <c r="L330" i="9"/>
  <c r="N330" i="9" s="1"/>
  <c r="N332" i="9"/>
  <c r="N9" i="9"/>
  <c r="L490" i="8"/>
  <c r="N490" i="8" s="1"/>
  <c r="N492" i="8"/>
  <c r="L350" i="8"/>
  <c r="N350" i="8" s="1"/>
  <c r="N352" i="8"/>
  <c r="L169" i="8"/>
  <c r="N169" i="8" s="1"/>
  <c r="N171" i="8"/>
  <c r="L101" i="8"/>
  <c r="N101" i="8" s="1"/>
  <c r="N103" i="8"/>
  <c r="L473" i="7"/>
  <c r="N473" i="7" s="1"/>
  <c r="N475" i="7"/>
  <c r="M242" i="11"/>
  <c r="I144" i="10"/>
  <c r="K144" i="10" s="1"/>
  <c r="K149" i="10"/>
  <c r="N54" i="10"/>
  <c r="L52" i="10"/>
  <c r="N52" i="10" s="1"/>
  <c r="N459" i="9"/>
  <c r="L457" i="9"/>
  <c r="N457" i="9" s="1"/>
  <c r="N299" i="9"/>
  <c r="L296" i="9"/>
  <c r="N296" i="9" s="1"/>
  <c r="N131" i="9"/>
  <c r="L129" i="9"/>
  <c r="N129" i="9" s="1"/>
  <c r="N278" i="8"/>
  <c r="L275" i="8"/>
  <c r="N275" i="8" s="1"/>
  <c r="N187" i="8"/>
  <c r="L185" i="8"/>
  <c r="N185" i="8" s="1"/>
  <c r="N32" i="7"/>
  <c r="M6" i="7"/>
  <c r="L457" i="6"/>
  <c r="N457" i="6" s="1"/>
  <c r="N459" i="6"/>
  <c r="L228" i="6"/>
  <c r="N228" i="6" s="1"/>
  <c r="N230" i="6"/>
  <c r="L473" i="6"/>
  <c r="N473" i="6" s="1"/>
  <c r="N475" i="6"/>
  <c r="N131" i="7"/>
  <c r="L129" i="7"/>
  <c r="N129" i="7" s="1"/>
  <c r="N492" i="6"/>
  <c r="L490" i="6"/>
  <c r="N490" i="6" s="1"/>
  <c r="N428" i="6"/>
  <c r="L426" i="6"/>
  <c r="N426" i="6" s="1"/>
  <c r="N332" i="6"/>
  <c r="L330" i="6"/>
  <c r="N330" i="6" s="1"/>
  <c r="K149" i="6"/>
  <c r="I144" i="6"/>
  <c r="K144" i="6" s="1"/>
  <c r="N244" i="7"/>
  <c r="L129" i="5"/>
  <c r="N129" i="5" s="1"/>
  <c r="N131" i="5"/>
  <c r="L490" i="4"/>
  <c r="N490" i="4" s="1"/>
  <c r="N492" i="4"/>
  <c r="L169" i="4"/>
  <c r="N169" i="4" s="1"/>
  <c r="N171" i="4"/>
  <c r="L89" i="4"/>
  <c r="N89" i="4" s="1"/>
  <c r="N91" i="4"/>
  <c r="N299" i="3"/>
  <c r="L296" i="3"/>
  <c r="N296" i="3" s="1"/>
  <c r="L228" i="3"/>
  <c r="N228" i="3" s="1"/>
  <c r="N230" i="3"/>
  <c r="N32" i="6"/>
  <c r="M6" i="6"/>
  <c r="M6" i="1" s="1"/>
  <c r="N492" i="5"/>
  <c r="L490" i="5"/>
  <c r="N490" i="5" s="1"/>
  <c r="N352" i="5"/>
  <c r="L350" i="5"/>
  <c r="N350" i="5" s="1"/>
  <c r="N459" i="4"/>
  <c r="L457" i="4"/>
  <c r="N457" i="4" s="1"/>
  <c r="N299" i="4"/>
  <c r="L296" i="4"/>
  <c r="N296" i="4" s="1"/>
  <c r="N247" i="4"/>
  <c r="L244" i="4"/>
  <c r="K296" i="3"/>
  <c r="I296" i="1"/>
  <c r="K296" i="1" s="1"/>
  <c r="K359" i="4"/>
  <c r="K369" i="2"/>
  <c r="I369" i="1"/>
  <c r="K369" i="1" s="1"/>
  <c r="L247" i="1"/>
  <c r="N247" i="1" s="1"/>
  <c r="N247" i="2"/>
  <c r="L244" i="2"/>
  <c r="L129" i="2"/>
  <c r="L131" i="1"/>
  <c r="N131" i="1" s="1"/>
  <c r="N131" i="2"/>
  <c r="N216" i="3"/>
  <c r="L214" i="3"/>
  <c r="L216" i="1"/>
  <c r="N216" i="1" s="1"/>
  <c r="L52" i="3"/>
  <c r="N54" i="3"/>
  <c r="I490" i="1"/>
  <c r="K490" i="2"/>
  <c r="I426" i="1"/>
  <c r="K426" i="1" s="1"/>
  <c r="K426" i="2"/>
  <c r="K265" i="2"/>
  <c r="I265" i="1"/>
  <c r="K265" i="1" s="1"/>
  <c r="N332" i="2"/>
  <c r="L332" i="1"/>
  <c r="L330" i="2"/>
  <c r="L185" i="3"/>
  <c r="N185" i="3" s="1"/>
  <c r="N187" i="3"/>
  <c r="K368" i="2"/>
  <c r="I368" i="1"/>
  <c r="K368" i="1" s="1"/>
  <c r="M459" i="1"/>
  <c r="J359" i="1"/>
  <c r="K359" i="1" s="1"/>
  <c r="M352" i="1"/>
  <c r="M490" i="1"/>
  <c r="I262" i="1"/>
  <c r="K262" i="1" s="1"/>
  <c r="I311" i="1"/>
  <c r="M32" i="1"/>
  <c r="I330" i="21"/>
  <c r="K330" i="21" s="1"/>
  <c r="K344" i="21"/>
  <c r="L296" i="20"/>
  <c r="N296" i="20" s="1"/>
  <c r="N299" i="20"/>
  <c r="L228" i="20"/>
  <c r="N228" i="20" s="1"/>
  <c r="N230" i="20"/>
  <c r="N446" i="21"/>
  <c r="L444" i="21"/>
  <c r="N444" i="21" s="1"/>
  <c r="N76" i="21"/>
  <c r="L74" i="21"/>
  <c r="N74" i="21" s="1"/>
  <c r="L444" i="19"/>
  <c r="N444" i="19" s="1"/>
  <c r="N446" i="19"/>
  <c r="I9" i="21"/>
  <c r="K9" i="21" s="1"/>
  <c r="K20" i="21"/>
  <c r="N91" i="20"/>
  <c r="L89" i="20"/>
  <c r="N89" i="20" s="1"/>
  <c r="L228" i="19"/>
  <c r="N228" i="19" s="1"/>
  <c r="N230" i="19"/>
  <c r="L330" i="18"/>
  <c r="N330" i="18" s="1"/>
  <c r="N332" i="18"/>
  <c r="N116" i="19"/>
  <c r="L114" i="19"/>
  <c r="N114" i="19" s="1"/>
  <c r="N54" i="19"/>
  <c r="L52" i="19"/>
  <c r="L350" i="17"/>
  <c r="N350" i="17" s="1"/>
  <c r="N352" i="17"/>
  <c r="I144" i="17"/>
  <c r="K144" i="17" s="1"/>
  <c r="K149" i="17"/>
  <c r="L52" i="17"/>
  <c r="N54" i="17"/>
  <c r="I68" i="18"/>
  <c r="K129" i="18"/>
  <c r="I129" i="1"/>
  <c r="K129" i="1" s="1"/>
  <c r="L444" i="17"/>
  <c r="N444" i="17" s="1"/>
  <c r="N446" i="17"/>
  <c r="L169" i="18"/>
  <c r="N169" i="18" s="1"/>
  <c r="N171" i="18"/>
  <c r="N475" i="17"/>
  <c r="L473" i="17"/>
  <c r="N473" i="17" s="1"/>
  <c r="K359" i="17"/>
  <c r="J350" i="17"/>
  <c r="K350" i="17" s="1"/>
  <c r="N171" i="16"/>
  <c r="L169" i="16"/>
  <c r="N169" i="16" s="1"/>
  <c r="N91" i="16"/>
  <c r="L89" i="16"/>
  <c r="N89" i="16" s="1"/>
  <c r="N278" i="15"/>
  <c r="L275" i="15"/>
  <c r="N275" i="15" s="1"/>
  <c r="N230" i="15"/>
  <c r="L228" i="15"/>
  <c r="N228" i="15" s="1"/>
  <c r="L89" i="15"/>
  <c r="N89" i="15" s="1"/>
  <c r="N91" i="15"/>
  <c r="N299" i="14"/>
  <c r="L296" i="14"/>
  <c r="N296" i="14" s="1"/>
  <c r="L228" i="14"/>
  <c r="N228" i="14" s="1"/>
  <c r="N230" i="14"/>
  <c r="K344" i="16"/>
  <c r="I330" i="16"/>
  <c r="K330" i="16" s="1"/>
  <c r="L275" i="16"/>
  <c r="N275" i="16" s="1"/>
  <c r="N278" i="16"/>
  <c r="N247" i="12"/>
  <c r="L244" i="12"/>
  <c r="L129" i="12"/>
  <c r="N129" i="12" s="1"/>
  <c r="N131" i="12"/>
  <c r="L490" i="11"/>
  <c r="N490" i="11" s="1"/>
  <c r="N492" i="11"/>
  <c r="L350" i="10"/>
  <c r="N350" i="10" s="1"/>
  <c r="N352" i="10"/>
  <c r="L114" i="14"/>
  <c r="N114" i="14" s="1"/>
  <c r="N116" i="14"/>
  <c r="L52" i="14"/>
  <c r="N54" i="14"/>
  <c r="L457" i="13"/>
  <c r="N457" i="13" s="1"/>
  <c r="N459" i="13"/>
  <c r="L129" i="13"/>
  <c r="N129" i="13" s="1"/>
  <c r="N131" i="13"/>
  <c r="K457" i="10"/>
  <c r="I457" i="1"/>
  <c r="N91" i="12"/>
  <c r="L89" i="12"/>
  <c r="N89" i="12" s="1"/>
  <c r="K228" i="16"/>
  <c r="N332" i="14"/>
  <c r="L330" i="14"/>
  <c r="N330" i="14" s="1"/>
  <c r="N187" i="14"/>
  <c r="L185" i="14"/>
  <c r="N185" i="14" s="1"/>
  <c r="N446" i="13"/>
  <c r="M444" i="13"/>
  <c r="M446" i="1"/>
  <c r="N247" i="13"/>
  <c r="L244" i="13"/>
  <c r="N116" i="13"/>
  <c r="L114" i="13"/>
  <c r="N114" i="13" s="1"/>
  <c r="N446" i="12"/>
  <c r="L444" i="12"/>
  <c r="N444" i="12" s="1"/>
  <c r="K199" i="12"/>
  <c r="I199" i="1"/>
  <c r="K199" i="1" s="1"/>
  <c r="N171" i="11"/>
  <c r="L169" i="11"/>
  <c r="N169" i="11" s="1"/>
  <c r="N54" i="11"/>
  <c r="L52" i="11"/>
  <c r="N9" i="10"/>
  <c r="L490" i="9"/>
  <c r="N490" i="9" s="1"/>
  <c r="N492" i="9"/>
  <c r="L114" i="9"/>
  <c r="N114" i="9" s="1"/>
  <c r="N116" i="9"/>
  <c r="L52" i="9"/>
  <c r="N52" i="9" s="1"/>
  <c r="N54" i="9"/>
  <c r="I330" i="8"/>
  <c r="K330" i="8" s="1"/>
  <c r="K344" i="8"/>
  <c r="I144" i="8"/>
  <c r="K144" i="8" s="1"/>
  <c r="K149" i="8"/>
  <c r="L89" i="8"/>
  <c r="N89" i="8" s="1"/>
  <c r="N91" i="8"/>
  <c r="N116" i="10"/>
  <c r="L114" i="10"/>
  <c r="N114" i="10" s="1"/>
  <c r="N230" i="9"/>
  <c r="L228" i="9"/>
  <c r="N228" i="9" s="1"/>
  <c r="N459" i="8"/>
  <c r="L457" i="8"/>
  <c r="N457" i="8" s="1"/>
  <c r="N247" i="8"/>
  <c r="L244" i="8"/>
  <c r="N131" i="8"/>
  <c r="L129" i="8"/>
  <c r="N129" i="8" s="1"/>
  <c r="N278" i="6"/>
  <c r="L275" i="6"/>
  <c r="N275" i="6" s="1"/>
  <c r="L185" i="6"/>
  <c r="N185" i="6" s="1"/>
  <c r="N187" i="6"/>
  <c r="N187" i="7"/>
  <c r="L185" i="7"/>
  <c r="N185" i="7" s="1"/>
  <c r="K490" i="5"/>
  <c r="J490" i="1"/>
  <c r="N299" i="5"/>
  <c r="L296" i="5"/>
  <c r="N296" i="5" s="1"/>
  <c r="N247" i="5"/>
  <c r="L244" i="5"/>
  <c r="L350" i="4"/>
  <c r="N350" i="4" s="1"/>
  <c r="N352" i="4"/>
  <c r="I144" i="4"/>
  <c r="K144" i="4" s="1"/>
  <c r="K149" i="4"/>
  <c r="L52" i="4"/>
  <c r="N52" i="4" s="1"/>
  <c r="N54" i="4"/>
  <c r="L457" i="3"/>
  <c r="N457" i="3" s="1"/>
  <c r="N459" i="3"/>
  <c r="K297" i="3"/>
  <c r="I297" i="1"/>
  <c r="K344" i="5"/>
  <c r="I330" i="5"/>
  <c r="K330" i="5" s="1"/>
  <c r="N116" i="5"/>
  <c r="L114" i="5"/>
  <c r="N114" i="5" s="1"/>
  <c r="N54" i="5"/>
  <c r="L52" i="5"/>
  <c r="N187" i="4"/>
  <c r="L185" i="4"/>
  <c r="N185" i="4" s="1"/>
  <c r="J457" i="1"/>
  <c r="N352" i="3"/>
  <c r="L350" i="3"/>
  <c r="N350" i="3" s="1"/>
  <c r="K214" i="3"/>
  <c r="I214" i="1"/>
  <c r="K214" i="1" s="1"/>
  <c r="N54" i="6"/>
  <c r="L52" i="6"/>
  <c r="N116" i="3"/>
  <c r="L114" i="3"/>
  <c r="N114" i="3" s="1"/>
  <c r="I325" i="1"/>
  <c r="K325" i="1" s="1"/>
  <c r="K325" i="2"/>
  <c r="K245" i="2"/>
  <c r="I245" i="1"/>
  <c r="K245" i="1" s="1"/>
  <c r="I169" i="1"/>
  <c r="K169" i="1" s="1"/>
  <c r="K169" i="3"/>
  <c r="I350" i="1"/>
  <c r="K350" i="2"/>
  <c r="L76" i="1"/>
  <c r="N76" i="1" s="1"/>
  <c r="L74" i="2"/>
  <c r="N76" i="2"/>
  <c r="N116" i="2"/>
  <c r="L114" i="2"/>
  <c r="L116" i="1"/>
  <c r="N116" i="1" s="1"/>
  <c r="N54" i="2"/>
  <c r="L54" i="1"/>
  <c r="N54" i="1" s="1"/>
  <c r="L52" i="2"/>
  <c r="K457" i="3"/>
  <c r="N103" i="3"/>
  <c r="L101" i="3"/>
  <c r="N101" i="3" s="1"/>
  <c r="I360" i="1"/>
  <c r="K360" i="1" s="1"/>
  <c r="K360" i="2"/>
  <c r="M426" i="1"/>
  <c r="L459" i="1"/>
  <c r="N459" i="1" s="1"/>
  <c r="M350" i="1"/>
  <c r="M492" i="1"/>
  <c r="L185" i="20"/>
  <c r="N185" i="20" s="1"/>
  <c r="N187" i="20"/>
  <c r="L114" i="21"/>
  <c r="N114" i="21" s="1"/>
  <c r="N116" i="21"/>
  <c r="K270" i="20"/>
  <c r="I244" i="20"/>
  <c r="K244" i="20" s="1"/>
  <c r="N146" i="21"/>
  <c r="L144" i="21"/>
  <c r="N144" i="21" s="1"/>
  <c r="N278" i="19"/>
  <c r="M275" i="19"/>
  <c r="K276" i="19"/>
  <c r="I276" i="1"/>
  <c r="K276" i="1" s="1"/>
  <c r="L185" i="19"/>
  <c r="N185" i="19" s="1"/>
  <c r="N187" i="19"/>
  <c r="L426" i="18"/>
  <c r="N426" i="18" s="1"/>
  <c r="N428" i="18"/>
  <c r="N103" i="19"/>
  <c r="L101" i="19"/>
  <c r="N101" i="19" s="1"/>
  <c r="N459" i="18"/>
  <c r="L457" i="18"/>
  <c r="N457" i="18" s="1"/>
  <c r="N278" i="18"/>
  <c r="L275" i="18"/>
  <c r="N275" i="18" s="1"/>
  <c r="L490" i="17"/>
  <c r="N490" i="17" s="1"/>
  <c r="N492" i="17"/>
  <c r="K344" i="17"/>
  <c r="I330" i="17"/>
  <c r="K330" i="17" s="1"/>
  <c r="L114" i="17"/>
  <c r="N114" i="17" s="1"/>
  <c r="N116" i="17"/>
  <c r="K89" i="18"/>
  <c r="I89" i="1"/>
  <c r="K89" i="1" s="1"/>
  <c r="K359" i="18"/>
  <c r="J350" i="18"/>
  <c r="K350" i="18" s="1"/>
  <c r="L52" i="18"/>
  <c r="N54" i="18"/>
  <c r="N475" i="18"/>
  <c r="L114" i="18"/>
  <c r="N114" i="18" s="1"/>
  <c r="N116" i="18"/>
  <c r="I244" i="17"/>
  <c r="K244" i="17" s="1"/>
  <c r="K270" i="17"/>
  <c r="N146" i="17"/>
  <c r="L144" i="17"/>
  <c r="L146" i="1"/>
  <c r="N146" i="1" s="1"/>
  <c r="L473" i="15"/>
  <c r="N473" i="15" s="1"/>
  <c r="N475" i="15"/>
  <c r="N428" i="16"/>
  <c r="L426" i="16"/>
  <c r="N426" i="16" s="1"/>
  <c r="I144" i="16"/>
  <c r="K144" i="16" s="1"/>
  <c r="K149" i="16"/>
  <c r="N54" i="16"/>
  <c r="L52" i="16"/>
  <c r="N52" i="16" s="1"/>
  <c r="L228" i="16"/>
  <c r="N228" i="16" s="1"/>
  <c r="N230" i="16"/>
  <c r="L52" i="15"/>
  <c r="N52" i="15" s="1"/>
  <c r="N54" i="15"/>
  <c r="L457" i="14"/>
  <c r="N457" i="14" s="1"/>
  <c r="N459" i="14"/>
  <c r="N201" i="17"/>
  <c r="L199" i="17"/>
  <c r="N199" i="17" s="1"/>
  <c r="L201" i="1"/>
  <c r="N201" i="1" s="1"/>
  <c r="N9" i="16"/>
  <c r="L330" i="15"/>
  <c r="N330" i="15" s="1"/>
  <c r="N332" i="15"/>
  <c r="L185" i="15"/>
  <c r="N185" i="15" s="1"/>
  <c r="N187" i="15"/>
  <c r="N131" i="15"/>
  <c r="L129" i="15"/>
  <c r="N129" i="15" s="1"/>
  <c r="L244" i="16"/>
  <c r="N247" i="16"/>
  <c r="L185" i="16"/>
  <c r="N185" i="16" s="1"/>
  <c r="N187" i="16"/>
  <c r="N299" i="12"/>
  <c r="L296" i="12"/>
  <c r="K344" i="10"/>
  <c r="I330" i="10"/>
  <c r="K330" i="10" s="1"/>
  <c r="L169" i="14"/>
  <c r="N169" i="14" s="1"/>
  <c r="N171" i="14"/>
  <c r="L101" i="14"/>
  <c r="N101" i="14" s="1"/>
  <c r="N103" i="14"/>
  <c r="L350" i="13"/>
  <c r="N350" i="13" s="1"/>
  <c r="N352" i="13"/>
  <c r="L228" i="13"/>
  <c r="N228" i="13" s="1"/>
  <c r="N230" i="13"/>
  <c r="N32" i="13"/>
  <c r="L32" i="1"/>
  <c r="N32" i="1" s="1"/>
  <c r="L473" i="12"/>
  <c r="N473" i="12" s="1"/>
  <c r="N475" i="12"/>
  <c r="I244" i="12"/>
  <c r="K244" i="12" s="1"/>
  <c r="K270" i="12"/>
  <c r="L444" i="10"/>
  <c r="N444" i="10" s="1"/>
  <c r="N446" i="10"/>
  <c r="K344" i="14"/>
  <c r="I330" i="14"/>
  <c r="K330" i="14" s="1"/>
  <c r="N54" i="12"/>
  <c r="L52" i="12"/>
  <c r="N131" i="14"/>
  <c r="L129" i="14"/>
  <c r="N129" i="14" s="1"/>
  <c r="N299" i="13"/>
  <c r="L296" i="13"/>
  <c r="N296" i="13" s="1"/>
  <c r="N103" i="13"/>
  <c r="L101" i="13"/>
  <c r="N101" i="13" s="1"/>
  <c r="M330" i="10"/>
  <c r="M332" i="1"/>
  <c r="N216" i="10"/>
  <c r="L214" i="10"/>
  <c r="N214" i="10" s="1"/>
  <c r="L185" i="10"/>
  <c r="N185" i="10" s="1"/>
  <c r="N187" i="10"/>
  <c r="L350" i="9"/>
  <c r="N350" i="9" s="1"/>
  <c r="N352" i="9"/>
  <c r="L169" i="9"/>
  <c r="N169" i="9" s="1"/>
  <c r="N171" i="9"/>
  <c r="L101" i="9"/>
  <c r="N101" i="9" s="1"/>
  <c r="N103" i="9"/>
  <c r="L330" i="8"/>
  <c r="N330" i="8" s="1"/>
  <c r="N332" i="8"/>
  <c r="N103" i="10"/>
  <c r="L101" i="10"/>
  <c r="N101" i="10" s="1"/>
  <c r="N278" i="9"/>
  <c r="L275" i="9"/>
  <c r="N275" i="9" s="1"/>
  <c r="N299" i="8"/>
  <c r="L296" i="8"/>
  <c r="N296" i="8" s="1"/>
  <c r="N230" i="8"/>
  <c r="L228" i="8"/>
  <c r="N228" i="8" s="1"/>
  <c r="N32" i="9"/>
  <c r="L89" i="7"/>
  <c r="N89" i="7" s="1"/>
  <c r="N91" i="7"/>
  <c r="N247" i="6"/>
  <c r="L244" i="6"/>
  <c r="L129" i="6"/>
  <c r="N129" i="6" s="1"/>
  <c r="N131" i="6"/>
  <c r="J297" i="7"/>
  <c r="J311" i="1"/>
  <c r="N352" i="6"/>
  <c r="L350" i="6"/>
  <c r="N350" i="6" s="1"/>
  <c r="N457" i="7"/>
  <c r="M242" i="7"/>
  <c r="K311" i="7"/>
  <c r="N91" i="6"/>
  <c r="L89" i="6"/>
  <c r="N89" i="6" s="1"/>
  <c r="L457" i="5"/>
  <c r="N457" i="5" s="1"/>
  <c r="N459" i="5"/>
  <c r="L228" i="5"/>
  <c r="N228" i="5" s="1"/>
  <c r="N230" i="5"/>
  <c r="K344" i="4"/>
  <c r="I330" i="4"/>
  <c r="K330" i="4" s="1"/>
  <c r="L114" i="4"/>
  <c r="N114" i="4" s="1"/>
  <c r="N116" i="4"/>
  <c r="N278" i="3"/>
  <c r="L275" i="3"/>
  <c r="N275" i="3" s="1"/>
  <c r="N73" i="6"/>
  <c r="L73" i="1"/>
  <c r="N73" i="1" s="1"/>
  <c r="N428" i="5"/>
  <c r="L426" i="5"/>
  <c r="N426" i="5" s="1"/>
  <c r="N332" i="5"/>
  <c r="L330" i="5"/>
  <c r="N330" i="5" s="1"/>
  <c r="N171" i="5"/>
  <c r="L169" i="5"/>
  <c r="N169" i="5" s="1"/>
  <c r="N103" i="5"/>
  <c r="L101" i="5"/>
  <c r="N101" i="5" s="1"/>
  <c r="N278" i="4"/>
  <c r="L275" i="4"/>
  <c r="N275" i="4" s="1"/>
  <c r="N230" i="4"/>
  <c r="L228" i="4"/>
  <c r="N228" i="4" s="1"/>
  <c r="N9" i="4"/>
  <c r="K444" i="3"/>
  <c r="I444" i="1"/>
  <c r="K444" i="1" s="1"/>
  <c r="K344" i="3"/>
  <c r="I330" i="3"/>
  <c r="K330" i="3" s="1"/>
  <c r="N299" i="2"/>
  <c r="L296" i="2"/>
  <c r="L299" i="1"/>
  <c r="L228" i="2"/>
  <c r="L230" i="1"/>
  <c r="N230" i="1" s="1"/>
  <c r="N230" i="2"/>
  <c r="I101" i="1"/>
  <c r="K101" i="1" s="1"/>
  <c r="K101" i="3"/>
  <c r="L473" i="2"/>
  <c r="N475" i="2"/>
  <c r="L475" i="1"/>
  <c r="N475" i="1" s="1"/>
  <c r="I244" i="2"/>
  <c r="I270" i="1"/>
  <c r="K270" i="1" s="1"/>
  <c r="K270" i="2"/>
  <c r="I52" i="1"/>
  <c r="K52" i="1" s="1"/>
  <c r="K52" i="2"/>
  <c r="K149" i="3"/>
  <c r="I144" i="3"/>
  <c r="K144" i="3" s="1"/>
  <c r="N352" i="2"/>
  <c r="L352" i="1"/>
  <c r="N352" i="1" s="1"/>
  <c r="L350" i="2"/>
  <c r="N171" i="2"/>
  <c r="L171" i="1"/>
  <c r="N171" i="1" s="1"/>
  <c r="L169" i="2"/>
  <c r="N103" i="2"/>
  <c r="L103" i="1"/>
  <c r="N103" i="1" s="1"/>
  <c r="L101" i="2"/>
  <c r="N171" i="3"/>
  <c r="L169" i="3"/>
  <c r="N169" i="3" s="1"/>
  <c r="N446" i="2"/>
  <c r="L444" i="2"/>
  <c r="L446" i="1"/>
  <c r="N446" i="1" s="1"/>
  <c r="I473" i="1"/>
  <c r="K473" i="1" s="1"/>
  <c r="I63" i="1"/>
  <c r="K63" i="1" s="1"/>
  <c r="L457" i="20"/>
  <c r="N457" i="20" s="1"/>
  <c r="N459" i="20"/>
  <c r="L490" i="21"/>
  <c r="N490" i="21" s="1"/>
  <c r="N492" i="21"/>
  <c r="I244" i="21"/>
  <c r="K244" i="21" s="1"/>
  <c r="K270" i="21"/>
  <c r="L275" i="20"/>
  <c r="N275" i="20" s="1"/>
  <c r="N278" i="20"/>
  <c r="N201" i="21"/>
  <c r="L199" i="21"/>
  <c r="N199" i="21" s="1"/>
  <c r="N446" i="20"/>
  <c r="L444" i="20"/>
  <c r="N444" i="20" s="1"/>
  <c r="L473" i="20"/>
  <c r="N473" i="20" s="1"/>
  <c r="N475" i="20"/>
  <c r="N54" i="20"/>
  <c r="L52" i="20"/>
  <c r="K21" i="20"/>
  <c r="I10" i="20"/>
  <c r="K10" i="20" s="1"/>
  <c r="N475" i="19"/>
  <c r="L473" i="19"/>
  <c r="N473" i="19" s="1"/>
  <c r="L129" i="19"/>
  <c r="N129" i="19" s="1"/>
  <c r="N131" i="19"/>
  <c r="L350" i="18"/>
  <c r="N350" i="18" s="1"/>
  <c r="N352" i="18"/>
  <c r="N171" i="19"/>
  <c r="L169" i="19"/>
  <c r="N169" i="19" s="1"/>
  <c r="N91" i="19"/>
  <c r="L89" i="19"/>
  <c r="N89" i="19" s="1"/>
  <c r="N247" i="18"/>
  <c r="L244" i="18"/>
  <c r="L330" i="17"/>
  <c r="N330" i="17" s="1"/>
  <c r="N332" i="17"/>
  <c r="L101" i="17"/>
  <c r="N101" i="17" s="1"/>
  <c r="N103" i="17"/>
  <c r="L457" i="16"/>
  <c r="N457" i="16" s="1"/>
  <c r="N459" i="16"/>
  <c r="K149" i="18"/>
  <c r="I144" i="18"/>
  <c r="K144" i="18" s="1"/>
  <c r="N187" i="18"/>
  <c r="L185" i="18"/>
  <c r="N185" i="18" s="1"/>
  <c r="I244" i="15"/>
  <c r="K244" i="15" s="1"/>
  <c r="K270" i="15"/>
  <c r="I9" i="17"/>
  <c r="K9" i="17" s="1"/>
  <c r="K20" i="17"/>
  <c r="N116" i="16"/>
  <c r="L114" i="16"/>
  <c r="N114" i="16" s="1"/>
  <c r="N299" i="15"/>
  <c r="L296" i="15"/>
  <c r="N296" i="15" s="1"/>
  <c r="N247" i="15"/>
  <c r="L244" i="15"/>
  <c r="L114" i="15"/>
  <c r="N114" i="15" s="1"/>
  <c r="N116" i="15"/>
  <c r="L275" i="14"/>
  <c r="N275" i="14" s="1"/>
  <c r="N278" i="14"/>
  <c r="K185" i="16"/>
  <c r="I185" i="1"/>
  <c r="K185" i="1" s="1"/>
  <c r="L426" i="15"/>
  <c r="N426" i="15" s="1"/>
  <c r="N428" i="15"/>
  <c r="I330" i="15"/>
  <c r="K330" i="15" s="1"/>
  <c r="K344" i="15"/>
  <c r="N492" i="14"/>
  <c r="L490" i="14"/>
  <c r="N490" i="14" s="1"/>
  <c r="N428" i="14"/>
  <c r="L426" i="14"/>
  <c r="N426" i="14" s="1"/>
  <c r="N332" i="16"/>
  <c r="L330" i="16"/>
  <c r="N330" i="16" s="1"/>
  <c r="L228" i="12"/>
  <c r="N228" i="12" s="1"/>
  <c r="N230" i="12"/>
  <c r="L426" i="11"/>
  <c r="N428" i="11"/>
  <c r="L330" i="10"/>
  <c r="N330" i="10" s="1"/>
  <c r="N332" i="10"/>
  <c r="I144" i="14"/>
  <c r="K144" i="14" s="1"/>
  <c r="K149" i="14"/>
  <c r="L89" i="14"/>
  <c r="N89" i="14" s="1"/>
  <c r="N91" i="14"/>
  <c r="I330" i="13"/>
  <c r="K330" i="13" s="1"/>
  <c r="K344" i="13"/>
  <c r="L228" i="11"/>
  <c r="N228" i="11" s="1"/>
  <c r="N230" i="11"/>
  <c r="N459" i="11"/>
  <c r="L457" i="11"/>
  <c r="N457" i="11" s="1"/>
  <c r="N352" i="14"/>
  <c r="L350" i="14"/>
  <c r="N350" i="14" s="1"/>
  <c r="N428" i="13"/>
  <c r="L426" i="13"/>
  <c r="N426" i="13" s="1"/>
  <c r="N171" i="13"/>
  <c r="L169" i="13"/>
  <c r="N169" i="13" s="1"/>
  <c r="N91" i="13"/>
  <c r="L89" i="13"/>
  <c r="N89" i="13" s="1"/>
  <c r="M296" i="12"/>
  <c r="M296" i="1" s="1"/>
  <c r="M299" i="1"/>
  <c r="N103" i="11"/>
  <c r="L101" i="11"/>
  <c r="N101" i="11" s="1"/>
  <c r="K21" i="11"/>
  <c r="I10" i="11"/>
  <c r="K10" i="11" s="1"/>
  <c r="N475" i="10"/>
  <c r="L473" i="10"/>
  <c r="N473" i="10" s="1"/>
  <c r="I244" i="10"/>
  <c r="K244" i="10" s="1"/>
  <c r="K270" i="10"/>
  <c r="K144" i="11"/>
  <c r="L129" i="10"/>
  <c r="N129" i="10" s="1"/>
  <c r="N131" i="10"/>
  <c r="I330" i="9"/>
  <c r="K330" i="9" s="1"/>
  <c r="K344" i="9"/>
  <c r="I144" i="9"/>
  <c r="K144" i="9" s="1"/>
  <c r="K149" i="9"/>
  <c r="L89" i="9"/>
  <c r="N89" i="9" s="1"/>
  <c r="N91" i="9"/>
  <c r="L426" i="8"/>
  <c r="N426" i="8" s="1"/>
  <c r="N428" i="8"/>
  <c r="L114" i="8"/>
  <c r="N114" i="8" s="1"/>
  <c r="N116" i="8"/>
  <c r="L52" i="8"/>
  <c r="N54" i="8"/>
  <c r="K311" i="10"/>
  <c r="N171" i="10"/>
  <c r="L169" i="10"/>
  <c r="N169" i="10" s="1"/>
  <c r="N91" i="10"/>
  <c r="L89" i="10"/>
  <c r="N89" i="10" s="1"/>
  <c r="N247" i="9"/>
  <c r="L244" i="9"/>
  <c r="N187" i="9"/>
  <c r="L185" i="9"/>
  <c r="N185" i="9" s="1"/>
  <c r="N475" i="8"/>
  <c r="M473" i="8"/>
  <c r="M473" i="1" s="1"/>
  <c r="N446" i="7"/>
  <c r="L444" i="7"/>
  <c r="N444" i="7" s="1"/>
  <c r="I244" i="7"/>
  <c r="K244" i="7" s="1"/>
  <c r="K270" i="7"/>
  <c r="L52" i="7"/>
  <c r="N52" i="7" s="1"/>
  <c r="N54" i="7"/>
  <c r="N299" i="6"/>
  <c r="L296" i="6"/>
  <c r="N296" i="6" s="1"/>
  <c r="L68" i="6"/>
  <c r="N68" i="6" s="1"/>
  <c r="N71" i="6"/>
  <c r="N9" i="7"/>
  <c r="K344" i="6"/>
  <c r="I330" i="6"/>
  <c r="K330" i="6" s="1"/>
  <c r="N171" i="6"/>
  <c r="L169" i="6"/>
  <c r="N169" i="6" s="1"/>
  <c r="N278" i="5"/>
  <c r="L275" i="5"/>
  <c r="N275" i="5" s="1"/>
  <c r="L185" i="5"/>
  <c r="N185" i="5" s="1"/>
  <c r="N187" i="5"/>
  <c r="L426" i="4"/>
  <c r="N426" i="4" s="1"/>
  <c r="N428" i="4"/>
  <c r="L330" i="4"/>
  <c r="N330" i="4" s="1"/>
  <c r="N332" i="4"/>
  <c r="L101" i="4"/>
  <c r="N101" i="4" s="1"/>
  <c r="N103" i="4"/>
  <c r="N247" i="3"/>
  <c r="L244" i="3"/>
  <c r="N116" i="6"/>
  <c r="L114" i="6"/>
  <c r="N114" i="6" s="1"/>
  <c r="K149" i="5"/>
  <c r="I144" i="5"/>
  <c r="K144" i="5" s="1"/>
  <c r="N91" i="5"/>
  <c r="L89" i="5"/>
  <c r="N89" i="5" s="1"/>
  <c r="J259" i="1"/>
  <c r="N131" i="4"/>
  <c r="L129" i="4"/>
  <c r="N129" i="4" s="1"/>
  <c r="N492" i="3"/>
  <c r="L490" i="3"/>
  <c r="L492" i="1"/>
  <c r="N492" i="1" s="1"/>
  <c r="N428" i="3"/>
  <c r="L426" i="3"/>
  <c r="L428" i="1"/>
  <c r="N428" i="1" s="1"/>
  <c r="N332" i="3"/>
  <c r="L330" i="3"/>
  <c r="N330" i="3" s="1"/>
  <c r="N103" i="6"/>
  <c r="L101" i="6"/>
  <c r="N101" i="6" s="1"/>
  <c r="L129" i="3"/>
  <c r="N129" i="3" s="1"/>
  <c r="N131" i="3"/>
  <c r="N91" i="3"/>
  <c r="L89" i="3"/>
  <c r="N89" i="3" s="1"/>
  <c r="N278" i="2"/>
  <c r="L275" i="2"/>
  <c r="L278" i="1"/>
  <c r="N278" i="1" s="1"/>
  <c r="L185" i="2"/>
  <c r="L187" i="1"/>
  <c r="N187" i="1" s="1"/>
  <c r="N187" i="2"/>
  <c r="K267" i="2"/>
  <c r="I267" i="1"/>
  <c r="K267" i="1" s="1"/>
  <c r="K344" i="2"/>
  <c r="I330" i="2"/>
  <c r="I344" i="1"/>
  <c r="K344" i="1" s="1"/>
  <c r="K149" i="2"/>
  <c r="I149" i="1"/>
  <c r="K149" i="1" s="1"/>
  <c r="I144" i="2"/>
  <c r="N91" i="2"/>
  <c r="L91" i="1"/>
  <c r="N91" i="1" s="1"/>
  <c r="L89" i="2"/>
  <c r="K32" i="2"/>
  <c r="I32" i="1"/>
  <c r="K32" i="1" s="1"/>
  <c r="I376" i="1"/>
  <c r="K376" i="1" s="1"/>
  <c r="K376" i="2"/>
  <c r="M457" i="1"/>
  <c r="N457" i="2"/>
  <c r="I377" i="1"/>
  <c r="K377" i="1" s="1"/>
  <c r="K9" i="3"/>
  <c r="I33" i="1"/>
  <c r="K33" i="1" s="1"/>
  <c r="J390" i="1"/>
  <c r="K390" i="1" s="1"/>
  <c r="M242" i="2"/>
  <c r="K228" i="1" l="1"/>
  <c r="L68" i="12"/>
  <c r="N68" i="12" s="1"/>
  <c r="N71" i="7"/>
  <c r="L68" i="8"/>
  <c r="N68" i="8" s="1"/>
  <c r="N71" i="5"/>
  <c r="L68" i="15"/>
  <c r="N68" i="15" s="1"/>
  <c r="N71" i="20"/>
  <c r="N71" i="16"/>
  <c r="N71" i="2"/>
  <c r="N71" i="10"/>
  <c r="L68" i="9"/>
  <c r="N68" i="9" s="1"/>
  <c r="N71" i="3"/>
  <c r="L71" i="1"/>
  <c r="N71" i="1" s="1"/>
  <c r="L68" i="21"/>
  <c r="N68" i="21" s="1"/>
  <c r="N71" i="19"/>
  <c r="L68" i="11"/>
  <c r="N68" i="11" s="1"/>
  <c r="N71" i="17"/>
  <c r="L68" i="17"/>
  <c r="N68" i="17" s="1"/>
  <c r="N71" i="14"/>
  <c r="L68" i="4"/>
  <c r="N68" i="4" s="1"/>
  <c r="N71" i="13"/>
  <c r="L68" i="13"/>
  <c r="N68" i="13" s="1"/>
  <c r="I9" i="1"/>
  <c r="K9" i="1" s="1"/>
  <c r="L457" i="1"/>
  <c r="N457" i="1" s="1"/>
  <c r="I10" i="1"/>
  <c r="K10" i="1" s="1"/>
  <c r="L6" i="7"/>
  <c r="N6" i="7" s="1"/>
  <c r="N244" i="9"/>
  <c r="L242" i="9"/>
  <c r="N242" i="9" s="1"/>
  <c r="N52" i="8"/>
  <c r="L242" i="10"/>
  <c r="N52" i="20"/>
  <c r="L6" i="20"/>
  <c r="N6" i="20" s="1"/>
  <c r="N444" i="2"/>
  <c r="L444" i="1"/>
  <c r="N101" i="2"/>
  <c r="L101" i="1"/>
  <c r="N101" i="1" s="1"/>
  <c r="N299" i="1"/>
  <c r="M242" i="19"/>
  <c r="N275" i="19"/>
  <c r="L242" i="21"/>
  <c r="N242" i="21" s="1"/>
  <c r="N52" i="6"/>
  <c r="L6" i="6"/>
  <c r="N6" i="6" s="1"/>
  <c r="N444" i="13"/>
  <c r="M444" i="1"/>
  <c r="M242" i="13"/>
  <c r="N52" i="19"/>
  <c r="L6" i="19"/>
  <c r="N6" i="19" s="1"/>
  <c r="N244" i="4"/>
  <c r="L242" i="4"/>
  <c r="N242" i="4" s="1"/>
  <c r="L242" i="7"/>
  <c r="N242" i="7" s="1"/>
  <c r="L242" i="17"/>
  <c r="N242" i="17" s="1"/>
  <c r="N244" i="3"/>
  <c r="L242" i="3"/>
  <c r="N242" i="3" s="1"/>
  <c r="N473" i="8"/>
  <c r="M242" i="8"/>
  <c r="M242" i="1"/>
  <c r="K144" i="2"/>
  <c r="I144" i="1"/>
  <c r="K144" i="1" s="1"/>
  <c r="I330" i="1"/>
  <c r="K330" i="1" s="1"/>
  <c r="K330" i="2"/>
  <c r="N185" i="2"/>
  <c r="L185" i="1"/>
  <c r="N185" i="1" s="1"/>
  <c r="N490" i="3"/>
  <c r="L490" i="1"/>
  <c r="N490" i="1" s="1"/>
  <c r="N426" i="11"/>
  <c r="L242" i="11"/>
  <c r="N242" i="11" s="1"/>
  <c r="L296" i="1"/>
  <c r="N296" i="1" s="1"/>
  <c r="N296" i="2"/>
  <c r="N52" i="12"/>
  <c r="N296" i="12"/>
  <c r="L6" i="16"/>
  <c r="N6" i="16" s="1"/>
  <c r="N144" i="17"/>
  <c r="L144" i="1"/>
  <c r="N144" i="1" s="1"/>
  <c r="N52" i="18"/>
  <c r="L6" i="18"/>
  <c r="N6" i="18" s="1"/>
  <c r="L74" i="1"/>
  <c r="N74" i="1" s="1"/>
  <c r="N74" i="2"/>
  <c r="N68" i="2"/>
  <c r="N52" i="5"/>
  <c r="L6" i="5"/>
  <c r="N6" i="5" s="1"/>
  <c r="L6" i="10"/>
  <c r="N6" i="10" s="1"/>
  <c r="N244" i="13"/>
  <c r="L242" i="13"/>
  <c r="N242" i="13" s="1"/>
  <c r="K457" i="1"/>
  <c r="K68" i="18"/>
  <c r="I68" i="1"/>
  <c r="K68" i="1" s="1"/>
  <c r="N330" i="2"/>
  <c r="L330" i="1"/>
  <c r="K490" i="1"/>
  <c r="N214" i="3"/>
  <c r="L214" i="1"/>
  <c r="N214" i="1" s="1"/>
  <c r="N129" i="2"/>
  <c r="L129" i="1"/>
  <c r="N129" i="1" s="1"/>
  <c r="L199" i="1"/>
  <c r="N199" i="1" s="1"/>
  <c r="N244" i="14"/>
  <c r="L242" i="14"/>
  <c r="N242" i="14" s="1"/>
  <c r="N244" i="19"/>
  <c r="L242" i="19"/>
  <c r="N242" i="19" s="1"/>
  <c r="N244" i="20"/>
  <c r="L242" i="20"/>
  <c r="N242" i="20" s="1"/>
  <c r="N89" i="2"/>
  <c r="L89" i="1"/>
  <c r="N89" i="1" s="1"/>
  <c r="N426" i="3"/>
  <c r="L426" i="1"/>
  <c r="N426" i="1" s="1"/>
  <c r="N244" i="15"/>
  <c r="L242" i="15"/>
  <c r="N242" i="15" s="1"/>
  <c r="N244" i="18"/>
  <c r="L242" i="18"/>
  <c r="N242" i="18" s="1"/>
  <c r="N350" i="2"/>
  <c r="L350" i="1"/>
  <c r="N350" i="1" s="1"/>
  <c r="L473" i="1"/>
  <c r="N473" i="1" s="1"/>
  <c r="N473" i="2"/>
  <c r="N244" i="6"/>
  <c r="L242" i="6"/>
  <c r="N242" i="6" s="1"/>
  <c r="M330" i="1"/>
  <c r="M242" i="10"/>
  <c r="L242" i="16"/>
  <c r="N242" i="16" s="1"/>
  <c r="N244" i="16"/>
  <c r="J350" i="1"/>
  <c r="K350" i="1" s="1"/>
  <c r="N52" i="2"/>
  <c r="L52" i="1"/>
  <c r="N52" i="1" s="1"/>
  <c r="L6" i="2"/>
  <c r="N114" i="2"/>
  <c r="L114" i="1"/>
  <c r="N114" i="1" s="1"/>
  <c r="N52" i="14"/>
  <c r="L6" i="14"/>
  <c r="N6" i="14" s="1"/>
  <c r="N332" i="1"/>
  <c r="N244" i="2"/>
  <c r="L242" i="2"/>
  <c r="L244" i="1"/>
  <c r="N244" i="1" s="1"/>
  <c r="M275" i="1"/>
  <c r="M242" i="12"/>
  <c r="L275" i="1"/>
  <c r="N275" i="2"/>
  <c r="N169" i="2"/>
  <c r="L169" i="1"/>
  <c r="N169" i="1" s="1"/>
  <c r="K244" i="2"/>
  <c r="I244" i="1"/>
  <c r="K244" i="1" s="1"/>
  <c r="N228" i="2"/>
  <c r="L228" i="1"/>
  <c r="N228" i="1" s="1"/>
  <c r="K297" i="7"/>
  <c r="J297" i="1"/>
  <c r="K297" i="1" s="1"/>
  <c r="N244" i="5"/>
  <c r="L242" i="5"/>
  <c r="N242" i="5" s="1"/>
  <c r="N244" i="8"/>
  <c r="L242" i="8"/>
  <c r="N242" i="8" s="1"/>
  <c r="N52" i="11"/>
  <c r="N244" i="12"/>
  <c r="L242" i="12"/>
  <c r="N242" i="12" s="1"/>
  <c r="N52" i="17"/>
  <c r="K311" i="1"/>
  <c r="N52" i="3"/>
  <c r="L6" i="3"/>
  <c r="N6" i="3" s="1"/>
  <c r="N275" i="12"/>
  <c r="L6" i="12" l="1"/>
  <c r="N6" i="12" s="1"/>
  <c r="L6" i="8"/>
  <c r="N6" i="8" s="1"/>
  <c r="L6" i="13"/>
  <c r="N6" i="13" s="1"/>
  <c r="L6" i="15"/>
  <c r="N6" i="15" s="1"/>
  <c r="L6" i="17"/>
  <c r="N6" i="17" s="1"/>
  <c r="L6" i="11"/>
  <c r="N6" i="11" s="1"/>
  <c r="L6" i="9"/>
  <c r="N6" i="9" s="1"/>
  <c r="L6" i="4"/>
  <c r="N6" i="4" s="1"/>
  <c r="L6" i="21"/>
  <c r="N6" i="21" s="1"/>
  <c r="L68" i="1"/>
  <c r="N68" i="1" s="1"/>
  <c r="N6" i="2"/>
  <c r="N330" i="1"/>
  <c r="N242" i="2"/>
  <c r="L242" i="1"/>
  <c r="N242" i="1" s="1"/>
  <c r="N275" i="1"/>
  <c r="N444" i="1"/>
  <c r="N242" i="10"/>
  <c r="L6" i="1" l="1"/>
  <c r="N6" i="1" s="1"/>
</calcChain>
</file>

<file path=xl/sharedStrings.xml><?xml version="1.0" encoding="utf-8"?>
<sst xmlns="http://schemas.openxmlformats.org/spreadsheetml/2006/main" count="20992" uniqueCount="247">
  <si>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</si>
  <si>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</si>
  <si>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</si>
  <si>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</si>
  <si>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</si>
  <si>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</si>
  <si>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</si>
  <si>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</si>
  <si>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</si>
  <si>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</si>
  <si>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</si>
  <si>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</si>
  <si>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</si>
  <si>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</si>
  <si>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</si>
  <si>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</si>
  <si>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</si>
  <si>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</si>
  <si>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</si>
  <si>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</si>
  <si>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</si>
  <si>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</si>
  <si>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</si>
  <si>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</si>
  <si>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</si>
  <si>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</si>
  <si>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</si>
  <si>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</si>
  <si>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</si>
  <si>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</si>
  <si>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</si>
  <si>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</si>
  <si>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</si>
  <si>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</si>
  <si>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</si>
  <si>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</si>
  <si>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</si>
  <si>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</si>
  <si>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</si>
  <si>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</si>
  <si>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</si>
  <si>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</si>
  <si>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</si>
  <si>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</si>
  <si>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</si>
  <si>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</si>
  <si>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</si>
  <si>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</si>
  <si>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</si>
  <si>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</si>
  <si>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</si>
  <si>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</si>
  <si>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</si>
  <si>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</si>
  <si>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</si>
  <si>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</si>
  <si>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</si>
  <si>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</si>
  <si>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</si>
  <si>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</si>
  <si>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</si>
  <si>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</si>
  <si>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</si>
  <si>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</si>
  <si>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</si>
  <si>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</si>
  <si>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</si>
  <si>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</si>
  <si>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</si>
  <si>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</si>
  <si>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</si>
  <si>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</si>
  <si>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</si>
  <si>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</si>
  <si>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</si>
  <si>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</si>
  <si>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</si>
  <si>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</si>
  <si>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</si>
  <si>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</si>
  <si>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</si>
  <si>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</si>
  <si>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</si>
  <si>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</si>
  <si>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</si>
  <si>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</si>
  <si>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</si>
  <si>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</si>
  <si>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</si>
  <si>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</si>
  <si>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</si>
  <si>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</si>
  <si>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</si>
  <si>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</si>
  <si>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</si>
  <si>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</si>
  <si>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</si>
  <si>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</si>
  <si>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</si>
  <si>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</si>
  <si>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</si>
  <si>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</si>
  <si>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</si>
  <si>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ไร่่</t>
  </si>
  <si>
    <t>- สอบสวนสิทธิ</t>
  </si>
  <si>
    <t>ไร่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</si>
  <si>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</si>
  <si>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</si>
  <si>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</si>
  <si>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</si>
  <si>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</si>
  <si>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</si>
  <si>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</si>
  <si>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</si>
  <si>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</si>
  <si>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</si>
  <si>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</si>
  <si>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</si>
  <si>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</si>
  <si>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</si>
  <si>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</si>
  <si>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     - ครั้งที่ 1 (อบรมรายละ 2 หลักสูตร)</t>
  </si>
  <si>
    <t xml:space="preserve">      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</si>
  <si>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</si>
  <si>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</si>
  <si>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</si>
  <si>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</si>
  <si>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</si>
  <si>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</si>
  <si>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</si>
  <si>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</si>
  <si>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</si>
  <si>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</si>
  <si>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</si>
  <si>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</si>
  <si>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</si>
  <si>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</si>
  <si>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</si>
  <si>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</si>
  <si>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</si>
  <si>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</si>
  <si>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</si>
  <si>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</si>
  <si>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</si>
  <si>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</si>
  <si>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ส.ป.ก.จังหวัด โดย ส.ป.ก.จังหวัด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</si>
  <si>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</si>
  <si>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</si>
  <si>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</si>
  <si>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</si>
  <si>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</si>
  <si>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</si>
  <si>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</si>
  <si>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</si>
  <si>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</si>
  <si>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</si>
  <si>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</si>
  <si>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</si>
  <si>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</si>
  <si>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</si>
  <si>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</si>
  <si>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</si>
  <si>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</si>
  <si>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</si>
  <si>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</si>
  <si>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</si>
  <si>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</si>
  <si>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</si>
  <si>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</si>
  <si>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</si>
  <si>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</si>
  <si>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</si>
  <si>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</si>
  <si>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</si>
  <si>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</si>
  <si>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</si>
  <si>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</si>
  <si>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</si>
  <si>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</si>
  <si>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</si>
  <si>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</si>
  <si>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</si>
  <si>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</si>
  <si>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</si>
  <si>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</si>
  <si>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</si>
  <si>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</si>
  <si>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</si>
  <si>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</si>
  <si>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</si>
  <si>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</si>
  <si>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</si>
  <si>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</si>
  <si>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</si>
  <si>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</si>
  <si>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</si>
  <si>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</si>
  <si>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</si>
  <si>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</si>
  <si>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</si>
  <si>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</si>
  <si>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</si>
  <si>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</si>
  <si>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</si>
  <si>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</si>
  <si>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</si>
  <si>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</si>
  <si>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</si>
  <si>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</si>
  <si>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</si>
  <si>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</si>
  <si>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</si>
  <si>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</si>
  <si>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</si>
  <si>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</si>
  <si>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</si>
  <si>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</si>
  <si>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</si>
  <si>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</si>
  <si>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</si>
  <si>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t xml:space="preserve">  3. กรณีอื่นๆ ( เช่น พื้นที่นอกเขตฯ ฐานข้อมูลคลาดเคลื่อน)</t>
  </si>
  <si>
    <t>สำนักงานการปฏิรูปที่ดินจังหวัด ขอนแก่น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</si>
  <si>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</si>
  <si>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</si>
  <si>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</si>
  <si>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</si>
  <si>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-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</si>
  <si>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</si>
  <si>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</si>
  <si>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</si>
  <si>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</si>
  <si>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</si>
  <si>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</si>
  <si>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</si>
  <si>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 xml:space="preserve"> - อบรม หลักสูตรสำหรับการพัฒนาภาวะผู้นำแก่ผู้นำเกษตรกร โดย : สพท. 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</si>
  <si>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</si>
  <si>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</si>
  <si>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 xml:space="preserve">(5) โครงการขยายผลฟาร์มตัวอย่างในสมเด็จพระนางเจ้าสิริกิติ์ พระบรมราชินีนาถ 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</si>
  <si>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</si>
  <si>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</si>
  <si>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</si>
  <si>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</si>
  <si>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</si>
  <si>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</si>
  <si>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โครงการพัฒนาพื้นที่ชายแดนอันเนื่องมาจากพระราชดำริ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</si>
  <si>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</si>
  <si>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30 พฤศจิกายน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</si>
</sst>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0_-;\-* #,##0.00_-;_-* &quot;-&quot;_-;_-@"/>
  </numFmts>
  <fonts count="10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u/>
      <sz val="16"/>
      <color rgb="FFCC4125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1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3" borderId="13" xfId="0" applyNumberFormat="1" applyFont="1" applyFill="1" applyBorder="1" applyAlignment="1">
      <alignment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7" fontId="1" fillId="16" borderId="19" xfId="0" applyNumberFormat="1" applyFont="1" applyFill="1" applyBorder="1" applyAlignment="1">
      <alignment horizontal="left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7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89" fontId="2" fillId="0" borderId="28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8" fontId="2" fillId="0" borderId="45" xfId="0" applyNumberFormat="1" applyFont="1" applyBorder="1" applyAlignment="1">
      <alignment horizontal="right" vertical="center" wrapText="1"/>
    </xf>
    <xf numFmtId="188" fontId="2" fillId="0" borderId="45" xfId="0" applyNumberFormat="1" applyFont="1" applyBorder="1" applyAlignment="1">
      <alignment vertical="center"/>
    </xf>
    <xf numFmtId="189" fontId="1" fillId="22" borderId="17" xfId="0" applyNumberFormat="1" applyFont="1" applyFill="1" applyBorder="1" applyAlignment="1">
      <alignment horizontal="center" vertical="center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7" fontId="1" fillId="3" borderId="22" xfId="0" applyNumberFormat="1" applyFont="1" applyFill="1" applyBorder="1" applyAlignment="1">
      <alignment horizontal="left"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0" fontId="7" fillId="3" borderId="22" xfId="0" quotePrefix="1" applyFont="1" applyFill="1" applyBorder="1" applyAlignment="1">
      <alignment vertical="center"/>
    </xf>
    <xf numFmtId="0" fontId="7" fillId="3" borderId="22" xfId="0" applyFont="1" applyFill="1" applyBorder="1" applyAlignment="1">
      <alignment vertical="center"/>
    </xf>
    <xf numFmtId="0" fontId="7" fillId="3" borderId="23" xfId="0" applyFont="1" applyFill="1" applyBorder="1" applyAlignment="1">
      <alignment vertical="center"/>
    </xf>
    <xf numFmtId="0" fontId="7" fillId="3" borderId="13" xfId="0" applyFont="1" applyFill="1" applyBorder="1" applyAlignment="1">
      <alignment horizontal="center" vertical="center" wrapText="1"/>
    </xf>
    <xf numFmtId="189" fontId="7" fillId="3" borderId="13" xfId="0" applyNumberFormat="1" applyFont="1" applyFill="1" applyBorder="1" applyAlignment="1">
      <alignment horizontal="right" vertical="center" wrapText="1"/>
    </xf>
    <xf numFmtId="188" fontId="7" fillId="3" borderId="13" xfId="0" applyNumberFormat="1" applyFont="1" applyFill="1" applyBorder="1" applyAlignment="1">
      <alignment horizontal="right" vertical="center" wrapText="1"/>
    </xf>
    <xf numFmtId="188" fontId="7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189" fontId="2" fillId="3" borderId="19" xfId="0" applyNumberFormat="1" applyFont="1" applyFill="1" applyBorder="1" applyAlignment="1">
      <alignment horizontal="right" vertical="center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9" fontId="2" fillId="2" borderId="1" xfId="0" applyNumberFormat="1" applyFont="1" applyFill="1" applyBorder="1" applyAlignment="1">
      <alignment horizontal="right" wrapText="1"/>
    </xf>
    <xf numFmtId="188" fontId="2" fillId="19" borderId="13" xfId="0" applyNumberFormat="1" applyFont="1" applyFill="1" applyBorder="1" applyAlignment="1">
      <alignment vertical="center"/>
    </xf>
    <xf numFmtId="189" fontId="2" fillId="3" borderId="20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center" vertical="center"/>
    </xf>
    <xf numFmtId="187" fontId="1" fillId="23" borderId="22" xfId="0" applyNumberFormat="1" applyFont="1" applyFill="1" applyBorder="1" applyAlignment="1">
      <alignment horizontal="left" vertical="center"/>
    </xf>
    <xf numFmtId="0" fontId="2" fillId="23" borderId="22" xfId="0" applyFont="1" applyFill="1" applyBorder="1" applyAlignment="1">
      <alignment vertical="center"/>
    </xf>
    <xf numFmtId="0" fontId="2" fillId="23" borderId="23" xfId="0" applyFont="1" applyFill="1" applyBorder="1" applyAlignment="1">
      <alignment vertical="center"/>
    </xf>
    <xf numFmtId="0" fontId="2" fillId="23" borderId="21" xfId="0" applyFont="1" applyFill="1" applyBorder="1" applyAlignment="1">
      <alignment horizontal="center" vertical="center"/>
    </xf>
    <xf numFmtId="189" fontId="1" fillId="23" borderId="13" xfId="0" applyNumberFormat="1" applyFont="1" applyFill="1" applyBorder="1" applyAlignment="1">
      <alignment horizontal="right" vertical="center" wrapText="1"/>
    </xf>
    <xf numFmtId="188" fontId="2" fillId="23" borderId="13" xfId="0" applyNumberFormat="1" applyFont="1" applyFill="1" applyBorder="1" applyAlignment="1">
      <alignment horizontal="right" vertical="center" wrapText="1"/>
    </xf>
    <xf numFmtId="189" fontId="2" fillId="0" borderId="45" xfId="0" applyNumberFormat="1" applyFont="1" applyBorder="1" applyAlignment="1">
      <alignment horizontal="right" vertical="center" wrapText="1"/>
    </xf>
    <xf numFmtId="188" fontId="8" fillId="0" borderId="13" xfId="0" applyNumberFormat="1" applyFont="1" applyBorder="1" applyAlignment="1">
      <alignment vertical="center"/>
    </xf>
    <xf numFmtId="189" fontId="1" fillId="3" borderId="36" xfId="0" applyNumberFormat="1" applyFont="1" applyFill="1" applyBorder="1" applyAlignment="1">
      <alignment horizontal="right" vertical="center" wrapText="1"/>
    </xf>
    <xf numFmtId="188" fontId="1" fillId="3" borderId="36" xfId="0" applyNumberFormat="1" applyFont="1" applyFill="1" applyBorder="1" applyAlignment="1">
      <alignment horizontal="right" vertical="center" wrapText="1"/>
    </xf>
    <xf numFmtId="188" fontId="1" fillId="3" borderId="36" xfId="0" applyNumberFormat="1" applyFont="1" applyFill="1" applyBorder="1" applyAlignment="1">
      <alignment vertical="center"/>
    </xf>
    <xf numFmtId="188" fontId="2" fillId="6" borderId="1" xfId="0" applyNumberFormat="1" applyFont="1" applyFill="1" applyBorder="1" applyAlignment="1">
      <alignment horizontal="center" vertical="center"/>
    </xf>
    <xf numFmtId="189" fontId="2" fillId="8" borderId="12" xfId="0" applyNumberFormat="1" applyFont="1" applyFill="1" applyBorder="1" applyAlignment="1">
      <alignment vertical="center"/>
    </xf>
    <xf numFmtId="189" fontId="2" fillId="10" borderId="17" xfId="0" applyNumberFormat="1" applyFont="1" applyFill="1" applyBorder="1" applyAlignment="1">
      <alignment horizontal="left" vertical="center"/>
    </xf>
    <xf numFmtId="189" fontId="2" fillId="11" borderId="13" xfId="0" applyNumberFormat="1" applyFont="1" applyFill="1" applyBorder="1" applyAlignment="1">
      <alignment horizontal="right" vertical="center" wrapText="1"/>
    </xf>
    <xf numFmtId="189" fontId="2" fillId="15" borderId="13" xfId="0" applyNumberFormat="1" applyFont="1" applyFill="1" applyBorder="1" applyAlignment="1">
      <alignment horizontal="center" vertical="center"/>
    </xf>
    <xf numFmtId="189" fontId="2" fillId="12" borderId="13" xfId="0" applyNumberFormat="1" applyFont="1" applyFill="1" applyBorder="1" applyAlignment="1">
      <alignment horizontal="right" vertical="center" wrapText="1"/>
    </xf>
    <xf numFmtId="189" fontId="2" fillId="17" borderId="32" xfId="0" applyNumberFormat="1" applyFont="1" applyFill="1" applyBorder="1" applyAlignment="1">
      <alignment horizontal="left" vertical="center"/>
    </xf>
    <xf numFmtId="189" fontId="2" fillId="18" borderId="13" xfId="0" applyNumberFormat="1" applyFont="1" applyFill="1" applyBorder="1" applyAlignment="1">
      <alignment vertical="center"/>
    </xf>
    <xf numFmtId="189" fontId="2" fillId="19" borderId="13" xfId="0" applyNumberFormat="1" applyFont="1" applyFill="1" applyBorder="1" applyAlignment="1">
      <alignment horizontal="right" vertical="center" wrapText="1"/>
    </xf>
    <xf numFmtId="189" fontId="2" fillId="18" borderId="13" xfId="0" applyNumberFormat="1" applyFont="1" applyFill="1" applyBorder="1" applyAlignment="1">
      <alignment horizontal="right" vertical="center"/>
    </xf>
    <xf numFmtId="189" fontId="2" fillId="19" borderId="36" xfId="0" applyNumberFormat="1" applyFont="1" applyFill="1" applyBorder="1" applyAlignment="1">
      <alignment horizontal="right" vertical="center" wrapText="1"/>
    </xf>
    <xf numFmtId="189" fontId="2" fillId="20" borderId="32" xfId="0" applyNumberFormat="1" applyFont="1" applyFill="1" applyBorder="1" applyAlignment="1">
      <alignment vertical="center"/>
    </xf>
    <xf numFmtId="189" fontId="2" fillId="21" borderId="13" xfId="0" applyNumberFormat="1" applyFont="1" applyFill="1" applyBorder="1" applyAlignment="1">
      <alignment horizontal="left" vertical="center"/>
    </xf>
    <xf numFmtId="189" fontId="2" fillId="23" borderId="13" xfId="0" applyNumberFormat="1" applyFont="1" applyFill="1" applyBorder="1" applyAlignment="1">
      <alignment horizontal="right" vertical="center" wrapText="1"/>
    </xf>
    <xf numFmtId="189" fontId="2" fillId="22" borderId="36" xfId="0" applyNumberFormat="1" applyFont="1" applyFill="1" applyBorder="1" applyAlignment="1">
      <alignment horizontal="center" vertical="center"/>
    </xf>
    <xf numFmtId="189" fontId="2" fillId="8" borderId="13" xfId="0" applyNumberFormat="1" applyFont="1" applyFill="1" applyBorder="1" applyAlignment="1">
      <alignment horizontal="left" vertical="center"/>
    </xf>
    <xf numFmtId="188" fontId="2" fillId="24" borderId="13" xfId="0" applyNumberFormat="1" applyFont="1" applyFill="1" applyBorder="1" applyAlignment="1">
      <alignment horizontal="right"/>
    </xf>
    <xf numFmtId="188" fontId="2" fillId="3" borderId="23" xfId="0" applyNumberFormat="1" applyFont="1" applyFill="1" applyBorder="1" applyAlignment="1">
      <alignment horizontal="right"/>
    </xf>
    <xf numFmtId="188" fontId="2" fillId="24" borderId="23" xfId="0" applyNumberFormat="1" applyFont="1" applyFill="1" applyBorder="1" applyAlignment="1">
      <alignment horizontal="right"/>
    </xf>
    <xf numFmtId="189" fontId="2" fillId="2" borderId="13" xfId="0" applyNumberFormat="1" applyFont="1" applyFill="1" applyBorder="1" applyAlignment="1">
      <alignment horizontal="right" wrapText="1"/>
    </xf>
    <xf numFmtId="192" fontId="2" fillId="3" borderId="13" xfId="0" applyNumberFormat="1" applyFont="1" applyFill="1" applyBorder="1" applyAlignment="1">
      <alignment horizontal="center" vertical="center"/>
    </xf>
    <xf numFmtId="188" fontId="1" fillId="23" borderId="13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pane="bottomLeft" activeCell="G36" sqref="G3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ca="1">กาฬสินธุ์!L6+ขอนแก่น!L6+ชัยภูมิ!L6+นครพนม!L6+นครราชสีมา!L6+บึงกาฬ!L6+บุรีรัมย์!L6+มหาสารคาม!L6+มุกดาหาร!L6+ยโสธร!L6+ร้อยเอ็ด!L6+เลย!L6+ศรีสะเกษ!L6+สกลนคร!L6+สุรินทร์!L6+หนองคาย!L6+หนองบัวลำภู!L6+อำนาจเจริญ!L6+อุดรธานี!L6+อุบลราชธานี!L6</f>
        <v>46980135</v>
      </c>
      <c r="M6" s="16">
        <f>กาฬสินธุ์!M6+ขอนแก่น!M6+ชัยภูมิ!M6+นครพนม!M6+นครราชสีมา!M6+บึงกาฬ!M6+บุรีรัมย์!M6+มหาสารคาม!M6+มุกดาหาร!M6+ยโสธร!M6+ร้อยเอ็ด!M6+เลย!M6+ศรีสะเกษ!M6+สกลนคร!M6+สุรินทร์!M6+หนองคาย!M6+หนองบัวลำภู!M6+อำนาจเจริญ!M6+อุดรธานี!M6+อุบลราชธานี!M6</f>
        <v>1199184.1000000001</v>
      </c>
      <c r="N6" s="17">
        <f ca="1">IF(L6&gt;0,M6*100/L6,0)</f>
        <v>2.552534385011878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ca="1">กาฬสินธุ์!I9+ขอนแก่น!I9+ชัยภูมิ!I9+นครพนม!I9+นครราชสีมา!I9+บึงกาฬ!I9+บุรีรัมย์!I9+มหาสารคาม!I9+มุกดาหาร!I9+ยโสธร!I9+ร้อยเอ็ด!I9+เลย!I9+ศรีสะเกษ!I9+สกลนคร!I9+สุรินทร์!I9+หนองคาย!I9+หนองบัวลำภู!I9+อำนาจเจริญ!I9+อุดรธานี!I9+อุบลราชธานี!I9</f>
        <v>15</v>
      </c>
      <c r="J9" s="38">
        <f>กาฬสินธุ์!J9+ขอนแก่น!J9+ชัยภูมิ!J9+นครพนม!J9+นครราชสีมา!J9+บึงกาฬ!J9+บุรีรัมย์!J9+มหาสารคาม!J9+มุกดาหาร!J9+ยโสธร!J9+ร้อยเอ็ด!J9+เลย!J9+ศรีสะเกษ!J9+สกลนคร!J9+สุรินทร์!J9+หนองคาย!J9+หนองบัวลำภู!J9+อำนาจเจริญ!J9+อุดรธานี!J9+อุบลราชธานี!J9</f>
        <v>0</v>
      </c>
      <c r="K9" s="39">
        <f t="shared" ref="K9:K10" ca="1" si="0">IF(I9&gt;0,J9*100/I9,0)</f>
        <v>0</v>
      </c>
      <c r="L9" s="40">
        <f ca="1">กาฬสินธุ์!L9+ขอนแก่น!L9+ชัยภูมิ!L9+นครพนม!L9+นครราชสีมา!L9+บึงกาฬ!L9+บุรีรัมย์!L9+มหาสารคาม!L9+มุกดาหาร!L9+ยโสธร!L9+ร้อยเอ็ด!L9+เลย!L9+ศรีสะเกษ!L9+สกลนคร!L9+สุรินทร์!L9+หนองคาย!L9+หนองบัวลำภู!L9+อำนาจเจริญ!L9+อุดรธานี!L9+อุบลราชธานี!L9</f>
        <v>10695900</v>
      </c>
      <c r="M9" s="40">
        <f>กาฬสินธุ์!M9+ขอนแก่น!M9+ชัยภูมิ!M9+นครพนม!M9+นครราชสีมา!M9+บึงกาฬ!M9+บุรีรัมย์!M9+มหาสารคาม!M9+มุกดาหาร!M9+ยโสธร!M9+ร้อยเอ็ด!M9+เลย!M9+ศรีสะเกษ!M9+สกลนคร!M9+สุรินทร์!M9+หนองคาย!M9+หนองบัวลำภู!M9+อำนาจเจริญ!M9+อุดรธานี!M9+อุบลราชธานี!M9</f>
        <v>124662.06</v>
      </c>
      <c r="N9" s="39">
        <f ca="1">IF(L9&gt;0,M9*100/L9,0)</f>
        <v>1.1655125795865706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ca="1">กาฬสินธุ์!I10+ขอนแก่น!I10+ชัยภูมิ!I10+นครพนม!I10+นครราชสีมา!I10+บึงกาฬ!I10+บุรีรัมย์!I10+มหาสารคาม!I10+มุกดาหาร!I10+ยโสธร!I10+ร้อยเอ็ด!I10+เลย!I10+ศรีสะเกษ!I10+สกลนคร!I10+สุรินทร์!I10+หนองคาย!I10+หนองบัวลำภู!I10+อำนาจเจริญ!I10+อุดรธานี!I10+อุบลราชธานี!I10</f>
        <v>693</v>
      </c>
      <c r="J10" s="38">
        <f>กาฬสินธุ์!J10+ขอนแก่น!J10+ชัยภูมิ!J10+นครพนม!J10+นครราชสีมา!J10+บึงกาฬ!J10+บุรีรัมย์!J10+มหาสารคาม!J10+มุกดาหาร!J10+ยโสธร!J10+ร้อยเอ็ด!J10+เลย!J10+ศรีสะเกษ!J10+สกลนคร!J10+สุรินทร์!J10+หนองคาย!J10+หนองบัวลำภู!J10+อำนาจเจริญ!J10+อุดรธานี!J10+อุบลราชธานี!J10</f>
        <v>0</v>
      </c>
      <c r="K10" s="39">
        <f t="shared" ca="1" si="0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f>กาฬสินธุ์!L11+ขอนแก่น!L11+ชัยภูมิ!L11+นครพนม!L11+นครราชสีมา!L11+บึงกาฬ!L11+บุรีรัมย์!L11+มหาสารคาม!L11+มุกดาหาร!L11+ยโสธร!L11+ร้อยเอ็ด!L11+เลย!L11+ศรีสะเกษ!L11+สกลนคร!L11+สุรินทร์!L11+หนองคาย!L11+หนองบัวลำภู!L11+อำนาจเจริญ!L11+อุดรธานี!L11+อุบลราชธานี!L11</f>
        <v>0</v>
      </c>
      <c r="M11" s="49">
        <f>กาฬสินธุ์!M11+ขอนแก่น!M11+ชัยภูมิ!M11+นครพนม!M11+นครราชสีมา!M11+บึงกาฬ!M11+บุรีรัมย์!M11+มหาสารคาม!M11+มุกดาหาร!M11+ยโสธร!M11+ร้อยเอ็ด!M11+เลย!M11+ศรีสะเกษ!M11+สกลนคร!M11+สุรินทร์!M11+หนองคาย!M11+หนองบัวลำภู!M11+อำนาจเจริญ!M11+อุดรธานี!M11+อุบลราชธานี!M11</f>
        <v>0</v>
      </c>
      <c r="N11" s="49">
        <f t="shared" ref="N11:N14" si="1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49">
        <f ca="1">กาฬสินธุ์!L12+ขอนแก่น!L12+ชัยภูมิ!L12+นครพนม!L12+นครราชสีมา!L12+บึงกาฬ!L12+บุรีรัมย์!L12+มหาสารคาม!L12+มุกดาหาร!L12+ยโสธร!L12+ร้อยเอ็ด!L12+เลย!L12+ศรีสะเกษ!L12+สกลนคร!L12+สุรินทร์!L12+หนองคาย!L12+หนองบัวลำภู!L12+อำนาจเจริญ!L12+อุดรธานี!L12+อุบลราชธานี!L12</f>
        <v>10695900</v>
      </c>
      <c r="M12" s="49">
        <f>กาฬสินธุ์!M12+ขอนแก่น!M12+ชัยภูมิ!M12+นครพนม!M12+นครราชสีมา!M12+บึงกาฬ!M12+บุรีรัมย์!M12+มหาสารคาม!M12+มุกดาหาร!M12+ยโสธร!M12+ร้อยเอ็ด!M12+เลย!M12+ศรีสะเกษ!M12+สกลนคร!M12+สุรินทร์!M12+หนองคาย!M12+หนองบัวลำภู!M12+อำนาจเจริญ!M12+อุดรธานี!M12+อุบลราชธานี!M12</f>
        <v>124662.06</v>
      </c>
      <c r="N12" s="49">
        <f t="shared" ca="1" si="1"/>
        <v>1.1655125795865706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กาฬสินธุ์!L13+ขอนแก่น!L13+ชัยภูมิ!L13+นครพนม!L13+นครราชสีมา!L13+บึงกาฬ!L13+บุรีรัมย์!L13+มหาสารคาม!L13+มุกดาหาร!L13+ยโสธร!L13+ร้อยเอ็ด!L13+เลย!L13+ศรีสะเกษ!L13+สกลนคร!L13+สุรินทร์!L13+หนองคาย!L13+หนองบัวลำภู!L13+อำนาจเจริญ!L13+อุดรธานี!L13+อุบลราชธานี!L13</f>
        <v>4014300</v>
      </c>
      <c r="M13" s="53">
        <f>กาฬสินธุ์!M13+ขอนแก่น!M13+ชัยภูมิ!M13+นครพนม!M13+นครราชสีมา!M13+บึงกาฬ!M13+บุรีรัมย์!M13+มหาสารคาม!M13+มุกดาหาร!M13+ยโสธร!M13+ร้อยเอ็ด!M13+เลย!M13+ศรีสะเกษ!M13+สกลนคร!M13+สุรินทร์!M13+หนองคาย!M13+หนองบัวลำภู!M13+อำนาจเจริญ!M13+อุดรธานี!M13+อุบลราชธานี!M13</f>
        <v>103869.8</v>
      </c>
      <c r="N13" s="52">
        <f t="shared" ca="1" si="1"/>
        <v>2.5874947064245322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กาฬสินธุ์!L14+ขอนแก่น!L14+ชัยภูมิ!L14+นครพนม!L14+นครราชสีมา!L14+บึงกาฬ!L14+บุรีรัมย์!L14+มหาสารคาม!L14+มุกดาหาร!L14+ยโสธร!L14+ร้อยเอ็ด!L14+เลย!L14+ศรีสะเกษ!L14+สกลนคร!L14+สุรินทร์!L14+หนองคาย!L14+หนองบัวลำภู!L14+อำนาจเจริญ!L14+อุดรธานี!L14+อุบลราชธานี!L14</f>
        <v>6681600</v>
      </c>
      <c r="M14" s="53">
        <f>กาฬสินธุ์!M14+ขอนแก่น!M14+ชัยภูมิ!M14+นครพนม!M14+นครราชสีมา!M14+บึงกาฬ!M14+บุรีรัมย์!M14+มหาสารคาม!M14+มุกดาหาร!M14+ยโสธร!M14+ร้อยเอ็ด!M14+เลย!M14+ศรีสะเกษ!M14+สกลนคร!M14+สุรินทร์!M14+หนองคาย!M14+หนองบัวลำภู!M14+อำนาจเจริญ!M14+อุดรธานี!M14+อุบลราชธานี!M14</f>
        <v>20792.260000000002</v>
      </c>
      <c r="N14" s="52">
        <f t="shared" ca="1" si="1"/>
        <v>0.31118684147509584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f>กาฬสินธุ์!J16+ขอนแก่น!J16+ชัยภูมิ!J16+นครพนม!J16+นครราชสีมา!J16+บึงกาฬ!J16+บุรีรัมย์!J16+มหาสารคาม!J16+มุกดาหาร!J16+ยโสธร!J16+ร้อยเอ็ด!J16+เลย!J16+ศรีสะเกษ!J16+สกลนคร!J16+สุรินทร์!J16+หนองคาย!J16+หนองบัวลำภู!J16+อำนาจเจริญ!J16+อุดรธานี!J16+อุบลราชธานี!J16</f>
        <v>2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f>กาฬสินธุ์!J17+ขอนแก่น!J17+ชัยภูมิ!J17+นครพนม!J17+นครราชสีมา!J17+บึงกาฬ!J17+บุรีรัมย์!J17+มหาสารคาม!J17+มุกดาหาร!J17+ยโสธร!J17+ร้อยเอ็ด!J17+เลย!J17+ศรีสะเกษ!J17+สกลนคร!J17+สุรินทร์!J17+หนองคาย!J17+หนองบัวลำภู!J17+อำนาจเจริญ!J17+อุดรธานี!J17+อุบลราชธานี!J17</f>
        <v>8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f>กาฬสินธุ์!J18+ขอนแก่น!J18+ชัยภูมิ!J18+นครพนม!J18+นครราชสีมา!J18+บึงกาฬ!J18+บุรีรัมย์!J18+มหาสารคาม!J18+มุกดาหาร!J18+ยโสธร!J18+ร้อยเอ็ด!J18+เลย!J18+ศรีสะเกษ!J18+สกลนคร!J18+สุรินทร์!J18+หนองคาย!J18+หนองบัวลำภู!J18+อำนาจเจริญ!J18+อุดรธานี!J18+อุบลราชธานี!J18</f>
        <v>6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f>กาฬสินธุ์!J19+ขอนแก่น!J19+ชัยภูมิ!J19+นครพนม!J19+นครราชสีมา!J19+บึงกาฬ!J19+บุรีรัมย์!J19+มหาสารคาม!J19+มุกดาหาร!J19+ยโสธร!J19+ร้อยเอ็ด!J19+เลย!J19+ศรีสะเกษ!J19+สกลนคร!J19+สุรินทร์!J19+หนองคาย!J19+หนองบัวลำภู!J19+อำนาจเจริญ!J19+อุดรธานี!J19+อุบลราชธานี!J19</f>
        <v>4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ca="1">กาฬสินธุ์!I20+ขอนแก่น!I20+ชัยภูมิ!I20+นครพนม!I20+นครราชสีมา!I20+บึงกาฬ!I20+บุรีรัมย์!I20+มหาสารคาม!I20+มุกดาหาร!I20+ยโสธร!I20+ร้อยเอ็ด!I20+เลย!I20+ศรีสะเกษ!I20+สกลนคร!I20+สุรินทร์!I20+หนองคาย!I20+หนองบัวลำภู!I20+อำนาจเจริญ!I20+อุดรธานี!I20+อุบลราชธานี!I20</f>
        <v>15</v>
      </c>
      <c r="J20" s="78">
        <f>กาฬสินธุ์!J20+ขอนแก่น!J20+ชัยภูมิ!J20+นครพนม!J20+นครราชสีมา!J20+บึงกาฬ!J20+บุรีรัมย์!J20+มหาสารคาม!J20+มุกดาหาร!J20+ยโสธร!J20+ร้อยเอ็ด!J20+เลย!J20+ศรีสะเกษ!J20+สกลนคร!J20+สุรินทร์!J20+หนองคาย!J20+หนองบัวลำภู!J20+อำนาจเจริญ!J20+อุดรธานี!J20+อุบลราชธานี!J20</f>
        <v>0</v>
      </c>
      <c r="K20" s="79">
        <f t="shared" ref="K20:K28" ca="1" si="2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ca="1">กาฬสินธุ์!I21+ขอนแก่น!I21+ชัยภูมิ!I21+นครพนม!I21+นครราชสีมา!I21+บึงกาฬ!I21+บุรีรัมย์!I21+มหาสารคาม!I21+มุกดาหาร!I21+ยโสธร!I21+ร้อยเอ็ด!I21+เลย!I21+ศรีสะเกษ!I21+สกลนคร!I21+สุรินทร์!I21+หนองคาย!I21+หนองบัวลำภู!I21+อำนาจเจริญ!I21+อุดรธานี!I21+อุบลราชธานี!I21</f>
        <v>693</v>
      </c>
      <c r="J21" s="78">
        <f>กาฬสินธุ์!J21+ขอนแก่น!J21+ชัยภูมิ!J21+นครพนม!J21+นครราชสีมา!J21+บึงกาฬ!J21+บุรีรัมย์!J21+มหาสารคาม!J21+มุกดาหาร!J21+ยโสธร!J21+ร้อยเอ็ด!J21+เลย!J21+ศรีสะเกษ!J21+สกลนคร!J21+สุรินทร์!J21+หนองคาย!J21+หนองบัวลำภู!J21+อำนาจเจริญ!J21+อุดรธานี!J21+อุบลราชธานี!J21</f>
        <v>0</v>
      </c>
      <c r="K21" s="79">
        <f t="shared" ca="1" si="2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กาฬสินธุ์!I22+ขอนแก่น!I22+ชัยภูมิ!I22+นครพนม!I22+นครราชสีมา!I22+บึงกาฬ!I22+บุรีรัมย์!I22+มหาสารคาม!I22+มุกดาหาร!I22+ยโสธร!I22+ร้อยเอ็ด!I22+เลย!I22+ศรีสะเกษ!I22+สกลนคร!I22+สุรินทร์!I22+หนองคาย!I22+หนองบัวลำภู!I22+อำนาจเจริญ!I22+อุดรธานี!I22+อุบลราชธานี!I22</f>
        <v>6</v>
      </c>
      <c r="J22" s="67">
        <f>กาฬสินธุ์!J22+ขอนแก่น!J22+ชัยภูมิ!J22+นครพนม!J22+นครราชสีมา!J22+บึงกาฬ!J22+บุรีรัมย์!J22+มหาสารคาม!J22+มุกดาหาร!J22+ยโสธร!J22+ร้อยเอ็ด!J22+เลย!J22+ศรีสะเกษ!J22+สกลนคร!J22+สุรินทร์!J22+หนองคาย!J22+หนองบัวลำภู!J22+อำนาจเจริญ!J22+อุดรธานี!J22+อุบลราชธานี!J22</f>
        <v>0</v>
      </c>
      <c r="K22" s="48">
        <f t="shared" ca="1" si="2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กาฬสินธุ์!I23+ขอนแก่น!I23+ชัยภูมิ!I23+นครพนม!I23+นครราชสีมา!I23+บึงกาฬ!I23+บุรีรัมย์!I23+มหาสารคาม!I23+มุกดาหาร!I23+ยโสธร!I23+ร้อยเอ็ด!I23+เลย!I23+ศรีสะเกษ!I23+สกลนคร!I23+สุรินทร์!I23+หนองคาย!I23+หนองบัวลำภู!I23+อำนาจเจริญ!I23+อุดรธานี!I23+อุบลราชธานี!I23</f>
        <v>270</v>
      </c>
      <c r="J23" s="67">
        <f>กาฬสินธุ์!J23+ขอนแก่น!J23+ชัยภูมิ!J23+นครพนม!J23+นครราชสีมา!J23+บึงกาฬ!J23+บุรีรัมย์!J23+มหาสารคาม!J23+มุกดาหาร!J23+ยโสธร!J23+ร้อยเอ็ด!J23+เลย!J23+ศรีสะเกษ!J23+สกลนคร!J23+สุรินทร์!J23+หนองคาย!J23+หนองบัวลำภู!J23+อำนาจเจริญ!J23+อุดรธานี!J23+อุบลราชธานี!J23</f>
        <v>0</v>
      </c>
      <c r="K23" s="48">
        <f t="shared" ca="1" si="2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กาฬสินธุ์!I24+ขอนแก่น!I24+ชัยภูมิ!I24+นครพนม!I24+นครราชสีมา!I24+บึงกาฬ!I24+บุรีรัมย์!I24+มหาสารคาม!I24+มุกดาหาร!I24+ยโสธร!I24+ร้อยเอ็ด!I24+เลย!I24+ศรีสะเกษ!I24+สกลนคร!I24+สุรินทร์!I24+หนองคาย!I24+หนองบัวลำภู!I24+อำนาจเจริญ!I24+อุดรธานี!I24+อุบลราชธานี!I24</f>
        <v>8</v>
      </c>
      <c r="J24" s="67">
        <f>กาฬสินธุ์!J24+ขอนแก่น!J24+ชัยภูมิ!J24+นครพนม!J24+นครราชสีมา!J24+บึงกาฬ!J24+บุรีรัมย์!J24+มหาสารคาม!J24+มุกดาหาร!J24+ยโสธร!J24+ร้อยเอ็ด!J24+เลย!J24+ศรีสะเกษ!J24+สกลนคร!J24+สุรินทร์!J24+หนองคาย!J24+หนองบัวลำภู!J24+อำนาจเจริญ!J24+อุดรธานี!J24+อุบลราชธานี!J24</f>
        <v>0</v>
      </c>
      <c r="K24" s="48">
        <f t="shared" ca="1" si="2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กาฬสินธุ์!I25+ขอนแก่น!I25+ชัยภูมิ!I25+นครพนม!I25+นครราชสีมา!I25+บึงกาฬ!I25+บุรีรัมย์!I25+มหาสารคาม!I25+มุกดาหาร!I25+ยโสธร!I25+ร้อยเอ็ด!I25+เลย!I25+ศรีสะเกษ!I25+สกลนคร!I25+สุรินทร์!I25+หนองคาย!I25+หนองบัวลำภู!I25+อำนาจเจริญ!I25+อุดรธานี!I25+อุบลราชธานี!I25</f>
        <v>373</v>
      </c>
      <c r="J25" s="67">
        <f>กาฬสินธุ์!J25+ขอนแก่น!J25+ชัยภูมิ!J25+นครพนม!J25+นครราชสีมา!J25+บึงกาฬ!J25+บุรีรัมย์!J25+มหาสารคาม!J25+มุกดาหาร!J25+ยโสธร!J25+ร้อยเอ็ด!J25+เลย!J25+ศรีสะเกษ!J25+สกลนคร!J25+สุรินทร์!J25+หนองคาย!J25+หนองบัวลำภู!J25+อำนาจเจริญ!J25+อุดรธานี!J25+อุบลราชธานี!J25</f>
        <v>0</v>
      </c>
      <c r="K25" s="48">
        <f t="shared" ca="1" si="2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กาฬสินธุ์!I26+ขอนแก่น!I26+ชัยภูมิ!I26+นครพนม!I26+นครราชสีมา!I26+บึงกาฬ!I26+บุรีรัมย์!I26+มหาสารคาม!I26+มุกดาหาร!I26+ยโสธร!I26+ร้อยเอ็ด!I26+เลย!I26+ศรีสะเกษ!I26+สกลนคร!I26+สุรินทร์!I26+หนองคาย!I26+หนองบัวลำภู!I26+อำนาจเจริญ!I26+อุดรธานี!I26+อุบลราชธานี!I26</f>
        <v>1</v>
      </c>
      <c r="J26" s="67">
        <f>กาฬสินธุ์!J26+ขอนแก่น!J26+ชัยภูมิ!J26+นครพนม!J26+นครราชสีมา!J26+บึงกาฬ!J26+บุรีรัมย์!J26+มหาสารคาม!J26+มุกดาหาร!J26+ยโสธร!J26+ร้อยเอ็ด!J26+เลย!J26+ศรีสะเกษ!J26+สกลนคร!J26+สุรินทร์!J26+หนองคาย!J26+หนองบัวลำภู!J26+อำนาจเจริญ!J26+อุดรธานี!J26+อุบลราชธานี!J26</f>
        <v>0</v>
      </c>
      <c r="K26" s="48">
        <f t="shared" ca="1" si="2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กาฬสินธุ์!I27+ขอนแก่น!I27+ชัยภูมิ!I27+นครพนม!I27+นครราชสีมา!I27+บึงกาฬ!I27+บุรีรัมย์!I27+มหาสารคาม!I27+มุกดาหาร!I27+ยโสธร!I27+ร้อยเอ็ด!I27+เลย!I27+ศรีสะเกษ!I27+สกลนคร!I27+สุรินทร์!I27+หนองคาย!I27+หนองบัวลำภู!I27+อำนาจเจริญ!I27+อุดรธานี!I27+อุบลราชธานี!I27</f>
        <v>50</v>
      </c>
      <c r="J27" s="67">
        <f>กาฬสินธุ์!J27+ขอนแก่น!J27+ชัยภูมิ!J27+นครพนม!J27+นครราชสีมา!J27+บึงกาฬ!J27+บุรีรัมย์!J27+มหาสารคาม!J27+มุกดาหาร!J27+ยโสธร!J27+ร้อยเอ็ด!J27+เลย!J27+ศรีสะเกษ!J27+สกลนคร!J27+สุรินทร์!J27+หนองคาย!J27+หนองบัวลำภู!J27+อำนาจเจริญ!J27+อุดรธานี!J27+อุบลราชธานี!J27</f>
        <v>0</v>
      </c>
      <c r="K27" s="48">
        <f t="shared" ca="1" si="2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f>กาฬสินธุ์!J28+ขอนแก่น!J28+ชัยภูมิ!J28+นครพนม!J28+นครราชสีมา!J28+บึงกาฬ!J28+บุรีรัมย์!J28+มหาสารคาม!J28+มุกดาหาร!J28+ยโสธร!J28+ร้อยเอ็ด!J28+เลย!J28+ศรีสะเกษ!J28+สกลนคร!J28+สุรินทร์!J28+หนองคาย!J28+หนองบัวลำภู!J28+อำนาจเจริญ!J28+อุดรธานี!J28+อุบลราชธานี!J28</f>
        <v>0</v>
      </c>
      <c r="K28" s="48">
        <f t="shared" si="2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f>กาฬสินธุ์!J29+ขอนแก่น!J29+ชัยภูมิ!J29+นครพนม!J29+นครราชสีมา!J29+บึงกาฬ!J29+บุรีรัมย์!J29+มหาสารคาม!J29+มุกดาหาร!J29+ยโสธร!J29+ร้อยเอ็ด!J29+เลย!J29+ศรีสะเกษ!J29+สกลนคร!J29+สุรินทร์!J29+หนองคาย!J29+หนองบัวลำภู!J29+อำนาจเจริญ!J29+อุดรธานี!J29+อุบลราชธานี!J29</f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f>กาฬสินธุ์!J30+ขอนแก่น!J30+ชัยภูมิ!J30+นครพนม!J30+นครราชสีมา!J30+บึงกาฬ!J30+บุรีรัมย์!J30+มหาสารคาม!J30+มุกดาหาร!J30+ยโสธร!J30+ร้อยเอ็ด!J30+เลย!J30+ศรีสะเกษ!J30+สกลนคร!J30+สุรินทร์!J30+หนองคาย!J30+หนองบัวลำภู!J30+อำนาจเจริญ!J30+อุดรธานี!J30+อุบลราชธานี!J30</f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ca="1">กาฬสินธุ์!I32+ขอนแก่น!I32+ชัยภูมิ!I32+นครพนม!I32+นครราชสีมา!I32+บึงกาฬ!I32+บุรีรัมย์!I32+มหาสารคาม!I32+มุกดาหาร!I32+ยโสธร!I32+ร้อยเอ็ด!I32+เลย!I32+ศรีสะเกษ!I32+สกลนคร!I32+สุรินทร์!I32+หนองคาย!I32+หนองบัวลำภู!I32+อำนาจเจริญ!I32+อุดรธานี!I32+อุบลราชธานี!I32</f>
        <v>49</v>
      </c>
      <c r="J32" s="38">
        <f>กาฬสินธุ์!J32+ขอนแก่น!J32+ชัยภูมิ!J32+นครพนม!J32+นครราชสีมา!J32+บึงกาฬ!J32+บุรีรัมย์!J32+มหาสารคาม!J32+มุกดาหาร!J32+ยโสธร!J32+ร้อยเอ็ด!J32+เลย!J32+ศรีสะเกษ!J32+สกลนคร!J32+สุรินทร์!J32+หนองคาย!J32+หนองบัวลำภู!J32+อำนาจเจริญ!J32+อุดรธานี!J32+อุบลราชธานี!J32</f>
        <v>0</v>
      </c>
      <c r="K32" s="39">
        <f t="shared" ref="K32:K33" ca="1" si="3">IF(I32&gt;0,J32*100/I32,0)</f>
        <v>0</v>
      </c>
      <c r="L32" s="96">
        <f ca="1">กาฬสินธุ์!L32+ขอนแก่น!L32+ชัยภูมิ!L32+นครพนม!L32+นครราชสีมา!L32+บึงกาฬ!L32+บุรีรัมย์!L32+มหาสารคาม!L32+มุกดาหาร!L32+ยโสธร!L32+ร้อยเอ็ด!L32+เลย!L32+ศรีสะเกษ!L32+สกลนคร!L32+สุรินทร์!L32+หนองคาย!L32+หนองบัวลำภู!L32+อำนาจเจริญ!L32+อุดรธานี!L32+อุบลราชธานี!L32</f>
        <v>1365880</v>
      </c>
      <c r="M32" s="96">
        <f>กาฬสินธุ์!M32+ขอนแก่น!M32+ชัยภูมิ!M32+นครพนม!M32+นครราชสีมา!M32+บึงกาฬ!M32+บุรีรัมย์!M32+มหาสารคาม!M32+มุกดาหาร!M32+ยโสธร!M32+ร้อยเอ็ด!M32+เลย!M32+ศรีสะเกษ!M32+สกลนคร!M32+สุรินทร์!M32+หนองคาย!M32+หนองบัวลำภู!M32+อำนาจเจริญ!M32+อุดรธานี!M32+อุบลราชธานี!M32</f>
        <v>1960</v>
      </c>
      <c r="N32" s="39">
        <f ca="1">IF(L32&gt;0,M32*100/L32,0)</f>
        <v>0.14349723255337218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กาฬสินธุ์!I33+ขอนแก่น!I33+ชัยภูมิ!I33+นครพนม!I33+นครราชสีมา!I33+บึงกาฬ!I33+บุรีรัมย์!I33+มหาสารคาม!I33+มุกดาหาร!I33+ยโสธร!I33+ร้อยเอ็ด!I33+เลย!I33+ศรีสะเกษ!I33+สกลนคร!I33+สุรินทร์!I33+หนองคาย!I33+หนองบัวลำภู!I33+อำนาจเจริญ!I33+อุดรธานี!I33+อุบลราชธานี!I33</f>
        <v>13</v>
      </c>
      <c r="J33" s="38">
        <f>กาฬสินธุ์!J33+ขอนแก่น!J33+ชัยภูมิ!J33+นครพนม!J33+นครราชสีมา!J33+บึงกาฬ!J33+บุรีรัมย์!J33+มหาสารคาม!J33+มุกดาหาร!J33+ยโสธร!J33+ร้อยเอ็ด!J33+เลย!J33+ศรีสะเกษ!J33+สกลนคร!J33+สุรินทร์!J33+หนองคาย!J33+หนองบัวลำภู!J33+อำนาจเจริญ!J33+อุดรธานี!J33+อุบลราชธานี!J33</f>
        <v>0</v>
      </c>
      <c r="K33" s="39">
        <f t="shared" ca="1" si="3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49">
        <f>กาฬสินธุ์!L34+ขอนแก่น!L34+ชัยภูมิ!L34+นครพนม!L34+นครราชสีมา!L34+บึงกาฬ!L34+บุรีรัมย์!L34+มหาสารคาม!L34+มุกดาหาร!L34+ยโสธร!L34+ร้อยเอ็ด!L34+เลย!L34+ศรีสะเกษ!L34+สกลนคร!L34+สุรินทร์!L34+หนองคาย!L34+หนองบัวลำภู!L34+อำนาจเจริญ!L34+อุดรธานี!L34+อุบลราชธานี!L34</f>
        <v>0</v>
      </c>
      <c r="M34" s="49">
        <f>กาฬสินธุ์!M34+ขอนแก่น!M34+ชัยภูมิ!M34+นครพนม!M34+นครราชสีมา!M34+บึงกาฬ!M34+บุรีรัมย์!M34+มหาสารคาม!M34+มุกดาหาร!M34+ยโสธร!M34+ร้อยเอ็ด!M34+เลย!M34+ศรีสะเกษ!M34+สกลนคร!M34+สุรินทร์!M34+หนองคาย!M34+หนองบัวลำภู!M34+อำนาจเจริญ!M34+อุดรธานี!M34+อุบลราชธานี!M34</f>
        <v>0</v>
      </c>
      <c r="N34" s="49">
        <f t="shared" ref="N34:N37" si="4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49">
        <f ca="1">กาฬสินธุ์!L35+ขอนแก่น!L35+ชัยภูมิ!L35+นครพนม!L35+นครราชสีมา!L35+บึงกาฬ!L35+บุรีรัมย์!L35+มหาสารคาม!L35+มุกดาหาร!L35+ยโสธร!L35+ร้อยเอ็ด!L35+เลย!L35+ศรีสะเกษ!L35+สกลนคร!L35+สุรินทร์!L35+หนองคาย!L35+หนองบัวลำภู!L35+อำนาจเจริญ!L35+อุดรธานี!L35+อุบลราชธานี!L35</f>
        <v>1365880</v>
      </c>
      <c r="M35" s="49">
        <f>กาฬสินธุ์!M35+ขอนแก่น!M35+ชัยภูมิ!M35+นครพนม!M35+นครราชสีมา!M35+บึงกาฬ!M35+บุรีรัมย์!M35+มหาสารคาม!M35+มุกดาหาร!M35+ยโสธร!M35+ร้อยเอ็ด!M35+เลย!M35+ศรีสะเกษ!M35+สกลนคร!M35+สุรินทร์!M35+หนองคาย!M35+หนองบัวลำภู!M35+อำนาจเจริญ!M35+อุดรธานี!M35+อุบลราชธานี!M35</f>
        <v>1960</v>
      </c>
      <c r="N35" s="49">
        <f t="shared" ca="1" si="4"/>
        <v>0.14349723255337218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กาฬสินธุ์!L36+ขอนแก่น!L36+ชัยภูมิ!L36+นครพนม!L36+นครราชสีมา!L36+บึงกาฬ!L36+บุรีรัมย์!L36+มหาสารคาม!L36+มุกดาหาร!L36+ยโสธร!L36+ร้อยเอ็ด!L36+เลย!L36+ศรีสะเกษ!L36+สกลนคร!L36+สุรินทร์!L36+หนองคาย!L36+หนองบัวลำภู!L36+อำนาจเจริญ!L36+อุดรธานี!L36+อุบลราชธานี!L36</f>
        <v>0</v>
      </c>
      <c r="M36" s="52">
        <f>กาฬสินธุ์!M36+ขอนแก่น!M36+ชัยภูมิ!M36+นครพนม!M36+นครราชสีมา!M36+บึงกาฬ!M36+บุรีรัมย์!M36+มหาสารคาม!M36+มุกดาหาร!M36+ยโสธร!M36+ร้อยเอ็ด!M36+เลย!M36+ศรีสะเกษ!M36+สกลนคร!M36+สุรินทร์!M36+หนองคาย!M36+หนองบัวลำภู!M36+อำนาจเจริญ!M36+อุดรธานี!M36+อุบลราชธานี!M36</f>
        <v>0</v>
      </c>
      <c r="N36" s="52">
        <f t="shared" ca="1" si="4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กาฬสินธุ์!L37+ขอนแก่น!L37+ชัยภูมิ!L37+นครพนม!L37+นครราชสีมา!L37+บึงกาฬ!L37+บุรีรัมย์!L37+มหาสารคาม!L37+มุกดาหาร!L37+ยโสธร!L37+ร้อยเอ็ด!L37+เลย!L37+ศรีสะเกษ!L37+สกลนคร!L37+สุรินทร์!L37+หนองคาย!L37+หนองบัวลำภู!L37+อำนาจเจริญ!L37+อุดรธานี!L37+อุบลราชธานี!L37</f>
        <v>1365880</v>
      </c>
      <c r="M37" s="53">
        <f>กาฬสินธุ์!M37+ขอนแก่น!M37+ชัยภูมิ!M37+นครพนม!M37+นครราชสีมา!M37+บึงกาฬ!M37+บุรีรัมย์!M37+มหาสารคาม!M37+มุกดาหาร!M37+ยโสธร!M37+ร้อยเอ็ด!M37+เลย!M37+ศรีสะเกษ!M37+สกลนคร!M37+สุรินทร์!M37+หนองคาย!M37+หนองบัวลำภู!M37+อำนาจเจริญ!M37+อุดรธานี!M37+อุบลราชธานี!M37</f>
        <v>1960</v>
      </c>
      <c r="N37" s="52">
        <f t="shared" ca="1" si="4"/>
        <v>0.14349723255337218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f>กาฬสินธุ์!J39+ขอนแก่น!J39+ชัยภูมิ!J39+นครพนม!J39+นครราชสีมา!J39+บึงกาฬ!J39+บุรีรัมย์!J39+มหาสารคาม!J39+มุกดาหาร!J39+ยโสธร!J39+ร้อยเอ็ด!J39+เลย!J39+ศรีสะเกษ!J39+สกลนคร!J39+สุรินทร์!J39+หนองคาย!J39+หนองบัวลำภู!J39+อำนาจเจริญ!J39+อุดรธานี!J39+อุบลราชธานี!J39</f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f>กาฬสินธุ์!J40+ขอนแก่น!J40+ชัยภูมิ!J40+นครพนม!J40+นครราชสีมา!J40+บึงกาฬ!J40+บุรีรัมย์!J40+มหาสารคาม!J40+มุกดาหาร!J40+ยโสธร!J40+ร้อยเอ็ด!J40+เลย!J40+ศรีสะเกษ!J40+สกลนคร!J40+สุรินทร์!J40+หนองคาย!J40+หนองบัวลำภู!J40+อำนาจเจริญ!J40+อุดรธานี!J40+อุบลราชธานี!J40</f>
        <v>9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f>กาฬสินธุ์!J41+ขอนแก่น!J41+ชัยภูมิ!J41+นครพนม!J41+นครราชสีมา!J41+บึงกาฬ!J41+บุรีรัมย์!J41+มหาสารคาม!J41+มุกดาหาร!J41+ยโสธร!J41+ร้อยเอ็ด!J41+เลย!J41+ศรีสะเกษ!J41+สกลนคร!J41+สุรินทร์!J41+หนองคาย!J41+หนองบัวลำภู!J41+อำนาจเจริญ!J41+อุดรธานี!J41+อุบลราชธานี!J41</f>
        <v>5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f>กาฬสินธุ์!J42+ขอนแก่น!J42+ชัยภูมิ!J42+นครพนม!J42+นครราชสีมา!J42+บึงกาฬ!J42+บุรีรัมย์!J42+มหาสารคาม!J42+มุกดาหาร!J42+ยโสธร!J42+ร้อยเอ็ด!J42+เลย!J42+ศรีสะเกษ!J42+สกลนคร!J42+สุรินทร์!J42+หนองคาย!J42+หนองบัวลำภู!J42+อำนาจเจริญ!J42+อุดรธานี!J42+อุบลราชธานี!J42</f>
        <v>5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กาฬสินธุ์!I43+ขอนแก่น!I43+ชัยภูมิ!I43+นครพนม!I43+นครราชสีมา!I43+บึงกาฬ!I43+บุรีรัมย์!I43+มหาสารคาม!I43+มุกดาหาร!I43+ยโสธร!I43+ร้อยเอ็ด!I43+เลย!I43+ศรีสะเกษ!I43+สกลนคร!I43+สุรินทร์!I43+หนองคาย!I43+หนองบัวลำภู!I43+อำนาจเจริญ!I43+อุดรธานี!I43+อุบลราชธานี!I43</f>
        <v>11</v>
      </c>
      <c r="J43" s="67">
        <f>กาฬสินธุ์!J43+ขอนแก่น!J43+ชัยภูมิ!J43+นครพนม!J43+นครราชสีมา!J43+บึงกาฬ!J43+บุรีรัมย์!J43+มหาสารคาม!J43+มุกดาหาร!J43+ยโสธร!J43+ร้อยเอ็ด!J43+เลย!J43+ศรีสะเกษ!J43+สกลนคร!J43+สุรินทร์!J43+หนองคาย!J43+หนองบัวลำภู!J43+อำนาจเจริญ!J43+อุดรธานี!J43+อุบลราชธานี!J43</f>
        <v>1</v>
      </c>
      <c r="K43" s="48">
        <f t="shared" ref="K43:K48" ca="1" si="5">IF(I43&gt;0,J43*100/I43,0)</f>
        <v>9.0909090909090917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กาฬสินธุ์!I44+ขอนแก่น!I44+ชัยภูมิ!I44+นครพนม!I44+นครราชสีมา!I44+บึงกาฬ!I44+บุรีรัมย์!I44+มหาสารคาม!I44+มุกดาหาร!I44+ยโสธร!I44+ร้อยเอ็ด!I44+เลย!I44+ศรีสะเกษ!I44+สกลนคร!I44+สุรินทร์!I44+หนองคาย!I44+หนองบัวลำภู!I44+อำนาจเจริญ!I44+อุดรธานี!I44+อุบลราชธานี!I44</f>
        <v>49</v>
      </c>
      <c r="J44" s="67">
        <f>กาฬสินธุ์!J44+ขอนแก่น!J44+ชัยภูมิ!J44+นครพนม!J44+นครราชสีมา!J44+บึงกาฬ!J44+บุรีรัมย์!J44+มหาสารคาม!J44+มุกดาหาร!J44+ยโสธร!J44+ร้อยเอ็ด!J44+เลย!J44+ศรีสะเกษ!J44+สกลนคร!J44+สุรินทร์!J44+หนองคาย!J44+หนองบัวลำภู!J44+อำนาจเจริญ!J44+อุดรธานี!J44+อุบลราชธานี!J44</f>
        <v>0</v>
      </c>
      <c r="K44" s="48">
        <f t="shared" ca="1" si="5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กาฬสินธุ์!I45+ขอนแก่น!I45+ชัยภูมิ!I45+นครพนม!I45+นครราชสีมา!I45+บึงกาฬ!I45+บุรีรัมย์!I45+มหาสารคาม!I45+มุกดาหาร!I45+ยโสธร!I45+ร้อยเอ็ด!I45+เลย!I45+ศรีสะเกษ!I45+สกลนคร!I45+สุรินทร์!I45+หนองคาย!I45+หนองบัวลำภู!I45+อำนาจเจริญ!I45+อุดรธานี!I45+อุบลราชธานี!I45</f>
        <v>49</v>
      </c>
      <c r="J45" s="67">
        <f>กาฬสินธุ์!J45+ขอนแก่น!J45+ชัยภูมิ!J45+นครพนม!J45+นครราชสีมา!J45+บึงกาฬ!J45+บุรีรัมย์!J45+มหาสารคาม!J45+มุกดาหาร!J45+ยโสธร!J45+ร้อยเอ็ด!J45+เลย!J45+ศรีสะเกษ!J45+สกลนคร!J45+สุรินทร์!J45+หนองคาย!J45+หนองบัวลำภู!J45+อำนาจเจริญ!J45+อุดรธานี!J45+อุบลราชธานี!J45</f>
        <v>0</v>
      </c>
      <c r="K45" s="48">
        <f t="shared" ca="1" si="5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กาฬสินธุ์!I46+ขอนแก่น!I46+ชัยภูมิ!I46+นครพนม!I46+นครราชสีมา!I46+บึงกาฬ!I46+บุรีรัมย์!I46+มหาสารคาม!I46+มุกดาหาร!I46+ยโสธร!I46+ร้อยเอ็ด!I46+เลย!I46+ศรีสะเกษ!I46+สกลนคร!I46+สุรินทร์!I46+หนองคาย!I46+หนองบัวลำภู!I46+อำนาจเจริญ!I46+อุดรธานี!I46+อุบลราชธานี!I46</f>
        <v>49</v>
      </c>
      <c r="J46" s="67">
        <f>กาฬสินธุ์!J46+ขอนแก่น!J46+ชัยภูมิ!J46+นครพนม!J46+นครราชสีมา!J46+บึงกาฬ!J46+บุรีรัมย์!J46+มหาสารคาม!J46+มุกดาหาร!J46+ยโสธร!J46+ร้อยเอ็ด!J46+เลย!J46+ศรีสะเกษ!J46+สกลนคร!J46+สุรินทร์!J46+หนองคาย!J46+หนองบัวลำภู!J46+อำนาจเจริญ!J46+อุดรธานี!J46+อุบลราชธานี!J46</f>
        <v>0</v>
      </c>
      <c r="K46" s="48">
        <f t="shared" ca="1" si="5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กาฬสินธุ์!I47+ขอนแก่น!I47+ชัยภูมิ!I47+นครพนม!I47+นครราชสีมา!I47+บึงกาฬ!I47+บุรีรัมย์!I47+มหาสารคาม!I47+มุกดาหาร!I47+ยโสธร!I47+ร้อยเอ็ด!I47+เลย!I47+ศรีสะเกษ!I47+สกลนคร!I47+สุรินทร์!I47+หนองคาย!I47+หนองบัวลำภู!I47+อำนาจเจริญ!I47+อุดรธานี!I47+อุบลราชธานี!I47</f>
        <v>49</v>
      </c>
      <c r="J47" s="67">
        <f>กาฬสินธุ์!J47+ขอนแก่น!J47+ชัยภูมิ!J47+นครพนม!J47+นครราชสีมา!J47+บึงกาฬ!J47+บุรีรัมย์!J47+มหาสารคาม!J47+มุกดาหาร!J47+ยโสธร!J47+ร้อยเอ็ด!J47+เลย!J47+ศรีสะเกษ!J47+สกลนคร!J47+สุรินทร์!J47+หนองคาย!J47+หนองบัวลำภู!J47+อำนาจเจริญ!J47+อุดรธานี!J47+อุบลราชธานี!J47</f>
        <v>0</v>
      </c>
      <c r="K47" s="48">
        <f t="shared" ca="1" si="5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กาฬสินธุ์!I48+ขอนแก่น!I48+ชัยภูมิ!I48+นครพนม!I48+นครราชสีมา!I48+บึงกาฬ!I48+บุรีรัมย์!I48+มหาสารคาม!I48+มุกดาหาร!I48+ยโสธร!I48+ร้อยเอ็ด!I48+เลย!I48+ศรีสะเกษ!I48+สกลนคร!I48+สุรินทร์!I48+หนองคาย!I48+หนองบัวลำภู!I48+อำนาจเจริญ!I48+อุดรธานี!I48+อุบลราชธานี!I48</f>
        <v>13</v>
      </c>
      <c r="J48" s="67">
        <f>กาฬสินธุ์!J48+ขอนแก่น!J48+ชัยภูมิ!J48+นครพนม!J48+นครราชสีมา!J48+บึงกาฬ!J48+บุรีรัมย์!J48+มหาสารคาม!J48+มุกดาหาร!J48+ยโสธร!J48+ร้อยเอ็ด!J48+เลย!J48+ศรีสะเกษ!J48+สกลนคร!J48+สุรินทร์!J48+หนองคาย!J48+หนองบัวลำภู!J48+อำนาจเจริญ!J48+อุดรธานี!J48+อุบลราชธานี!J48</f>
        <v>0</v>
      </c>
      <c r="K48" s="48">
        <f t="shared" ca="1" si="5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f>กาฬสินธุ์!J49+ขอนแก่น!J49+ชัยภูมิ!J49+นครพนม!J49+นครราชสีมา!J49+บึงกาฬ!J49+บุรีรัมย์!J49+มหาสารคาม!J49+มุกดาหาร!J49+ยโสธร!J49+ร้อยเอ็ด!J49+เลย!J49+ศรีสะเกษ!J49+สกลนคร!J49+สุรินทร์!J49+หนองคาย!J49+หนองบัวลำภู!J49+อำนาจเจริญ!J49+อุดรธานี!J49+อุบลราชธานี!J49</f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f>กาฬสินธุ์!J50+ขอนแก่น!J50+ชัยภูมิ!J50+นครพนม!J50+นครราชสีมา!J50+บึงกาฬ!J50+บุรีรัมย์!J50+มหาสารคาม!J50+มุกดาหาร!J50+ยโสธร!J50+ร้อยเอ็ด!J50+เลย!J50+ศรีสะเกษ!J50+สกลนคร!J50+สุรินทร์!J50+หนองคาย!J50+หนองบัวลำภู!J50+อำนาจเจริญ!J50+อุดรธานี!J50+อุบลราชธานี!J50</f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กาฬสินธุ์!I52+ขอนแก่น!I52+ชัยภูมิ!I52+นครพนม!I52+นครราชสีมา!I52+บึงกาฬ!I52+บุรีรัมย์!I52+มหาสารคาม!I52+มุกดาหาร!I52+ยโสธร!I52+ร้อยเอ็ด!I52+เลย!I52+ศรีสะเกษ!I52+สกลนคร!I52+สุรินทร์!I52+หนองคาย!I52+หนองบัวลำภู!I52+อำนาจเจริญ!I52+อุดรธานี!I52+อุบลราชธานี!I52</f>
        <v>120</v>
      </c>
      <c r="J52" s="38">
        <f>กาฬสินธุ์!J52+ขอนแก่น!J52+ชัยภูมิ!J52+นครพนม!J52+นครราชสีมา!J52+บึงกาฬ!J52+บุรีรัมย์!J52+มหาสารคาม!J52+มุกดาหาร!J52+ยโสธร!J52+ร้อยเอ็ด!J52+เลย!J52+ศรีสะเกษ!J52+สกลนคร!J52+สุรินทร์!J52+หนองคาย!J52+หนองบัวลำภู!J52+อำนาจเจริญ!J52+อุดรธานี!J52+อุบลราชธานี!J52</f>
        <v>0</v>
      </c>
      <c r="K52" s="39">
        <f ca="1">IF(I52&gt;0,J52*100/I52,0)</f>
        <v>0</v>
      </c>
      <c r="L52" s="40">
        <f ca="1">กาฬสินธุ์!L52+ขอนแก่น!L52+ชัยภูมิ!L52+นครพนม!L52+นครราชสีมา!L52+บึงกาฬ!L52+บุรีรัมย์!L52+มหาสารคาม!L52+มุกดาหาร!L52+ยโสธร!L52+ร้อยเอ็ด!L52+เลย!L52+ศรีสะเกษ!L52+สกลนคร!L52+สุรินทร์!L52+หนองคาย!L52+หนองบัวลำภู!L52+อำนาจเจริญ!L52+อุดรธานี!L52+อุบลราชธานี!L52</f>
        <v>494640</v>
      </c>
      <c r="M52" s="40">
        <f>กาฬสินธุ์!M52+ขอนแก่น!M52+ชัยภูมิ!M52+นครพนม!M52+นครราชสีมา!M52+บึงกาฬ!M52+บุรีรัมย์!M52+มหาสารคาม!M52+มุกดาหาร!M52+ยโสธร!M52+ร้อยเอ็ด!M52+เลย!M52+ศรีสะเกษ!M52+สกลนคร!M52+สุรินทร์!M52+หนองคาย!M52+หนองบัวลำภู!M52+อำนาจเจริญ!M52+อุดรธานี!M52+อุบลราชธานี!M52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f>กาฬสินธุ์!L53+ขอนแก่น!L53+ชัยภูมิ!L53+นครพนม!L53+นครราชสีมา!L53+บึงกาฬ!L53+บุรีรัมย์!L53+มหาสารคาม!L53+มุกดาหาร!L53+ยโสธร!L53+ร้อยเอ็ด!L53+เลย!L53+ศรีสะเกษ!L53+สกลนคร!L53+สุรินทร์!L53+หนองคาย!L53+หนองบัวลำภู!L53+อำนาจเจริญ!L53+อุดรธานี!L53+อุบลราชธานี!L53</f>
        <v>0</v>
      </c>
      <c r="M53" s="49">
        <f>กาฬสินธุ์!M53+ขอนแก่น!M53+ชัยภูมิ!M53+นครพนม!M53+นครราชสีมา!M53+บึงกาฬ!M53+บุรีรัมย์!M53+มหาสารคาม!M53+มุกดาหาร!M53+ยโสธร!M53+ร้อยเอ็ด!M53+เลย!M53+ศรีสะเกษ!M53+สกลนคร!M53+สุรินทร์!M53+หนองคาย!M53+หนองบัวลำภู!M53+อำนาจเจริญ!M53+อุดรธานี!M53+อุบลราชธานี!M53</f>
        <v>0</v>
      </c>
      <c r="N53" s="49">
        <f t="shared" ref="N53:N56" si="6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ca="1">กาฬสินธุ์!L54+ขอนแก่น!L54+ชัยภูมิ!L54+นครพนม!L54+นครราชสีมา!L54+บึงกาฬ!L54+บุรีรัมย์!L54+มหาสารคาม!L54+มุกดาหาร!L54+ยโสธร!L54+ร้อยเอ็ด!L54+เลย!L54+ศรีสะเกษ!L54+สกลนคร!L54+สุรินทร์!L54+หนองคาย!L54+หนองบัวลำภู!L54+อำนาจเจริญ!L54+อุดรธานี!L54+อุบลราชธานี!L54</f>
        <v>494640</v>
      </c>
      <c r="M54" s="49">
        <f>กาฬสินธุ์!M54+ขอนแก่น!M54+ชัยภูมิ!M54+นครพนม!M54+นครราชสีมา!M54+บึงกาฬ!M54+บุรีรัมย์!M54+มหาสารคาม!M54+มุกดาหาร!M54+ยโสธร!M54+ร้อยเอ็ด!M54+เลย!M54+ศรีสะเกษ!M54+สกลนคร!M54+สุรินทร์!M54+หนองคาย!M54+หนองบัวลำภู!M54+อำนาจเจริญ!M54+อุดรธานี!M54+อุบลราชธานี!M54</f>
        <v>0</v>
      </c>
      <c r="N54" s="49">
        <f t="shared" ca="1" si="6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กาฬสินธุ์!L55+ขอนแก่น!L55+ชัยภูมิ!L55+นครพนม!L55+นครราชสีมา!L55+บึงกาฬ!L55+บุรีรัมย์!L55+มหาสารคาม!L55+มุกดาหาร!L55+ยโสธร!L55+ร้อยเอ็ด!L55+เลย!L55+ศรีสะเกษ!L55+สกลนคร!L55+สุรินทร์!L55+หนองคาย!L55+หนองบัวลำภู!L55+อำนาจเจริญ!L55+อุดรธานี!L55+อุบลราชธานี!L55</f>
        <v>0</v>
      </c>
      <c r="M55" s="52">
        <f>กาฬสินธุ์!M55+ขอนแก่น!M55+ชัยภูมิ!M55+นครพนม!M55+นครราชสีมา!M55+บึงกาฬ!M55+บุรีรัมย์!M55+มหาสารคาม!M55+มุกดาหาร!M55+ยโสธร!M55+ร้อยเอ็ด!M55+เลย!M55+ศรีสะเกษ!M55+สกลนคร!M55+สุรินทร์!M55+หนองคาย!M55+หนองบัวลำภู!M55+อำนาจเจริญ!M55+อุดรธานี!M55+อุบลราชธานี!M55</f>
        <v>0</v>
      </c>
      <c r="N55" s="52">
        <f t="shared" ca="1" si="6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494640</v>
      </c>
      <c r="M56" s="53">
        <f>กาฬสินธุ์!M56+ขอนแก่น!M56+ชัยภูมิ!M56+นครพนม!M56+นครราชสีมา!M56+บึงกาฬ!M56+บุรีรัมย์!M56+มหาสารคาม!M56+มุกดาหาร!M56+ยโสธร!M56+ร้อยเอ็ด!M56+เลย!M56+ศรีสะเกษ!M56+สกลนคร!M56+สุรินทร์!M56+หนองคาย!M56+หนองบัวลำภู!M56+อำนาจเจริญ!M56+อุดรธานี!M56+อุบลราชธานี!M56</f>
        <v>0</v>
      </c>
      <c r="N56" s="52">
        <f t="shared" ca="1" si="6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f>กาฬสินธุ์!J58+ขอนแก่น!J58+ชัยภูมิ!J58+นครพนม!J58+นครราชสีมา!J58+บึงกาฬ!J58+บุรีรัมย์!J58+มหาสารคาม!J58+มุกดาหาร!J58+ยโสธร!J58+ร้อยเอ็ด!J58+เลย!J58+ศรีสะเกษ!J58+สกลนคร!J58+สุรินทร์!J58+หนองคาย!J58+หนองบัวลำภู!J58+อำนาจเจริญ!J58+อุดรธานี!J58+อุบลราชธานี!J58</f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f>กาฬสินธุ์!J59+ขอนแก่น!J59+ชัยภูมิ!J59+นครพนม!J59+นครราชสีมา!J59+บึงกาฬ!J59+บุรีรัมย์!J59+มหาสารคาม!J59+มุกดาหาร!J59+ยโสธร!J59+ร้อยเอ็ด!J59+เลย!J59+ศรีสะเกษ!J59+สกลนคร!J59+สุรินทร์!J59+หนองคาย!J59+หนองบัวลำภู!J59+อำนาจเจริญ!J59+อุดรธานี!J59+อุบลราชธานี!J59</f>
        <v>4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f>กาฬสินธุ์!J60+ขอนแก่น!J60+ชัยภูมิ!J60+นครพนม!J60+นครราชสีมา!J60+บึงกาฬ!J60+บุรีรัมย์!J60+มหาสารคาม!J60+มุกดาหาร!J60+ยโสธร!J60+ร้อยเอ็ด!J60+เลย!J60+ศรีสะเกษ!J60+สกลนคร!J60+สุรินทร์!J60+หนองคาย!J60+หนองบัวลำภู!J60+อำนาจเจริญ!J60+อุดรธานี!J60+อุบลราชธานี!J60</f>
        <v>2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f>กาฬสินธุ์!J61+ขอนแก่น!J61+ชัยภูมิ!J61+นครพนม!J61+นครราชสีมา!J61+บึงกาฬ!J61+บุรีรัมย์!J61+มหาสารคาม!J61+มุกดาหาร!J61+ยโสธร!J61+ร้อยเอ็ด!J61+เลย!J61+ศรีสะเกษ!J61+สกลนคร!J61+สุรินทร์!J61+หนองคาย!J61+หนองบัวลำภู!J61+อำนาจเจริญ!J61+อุดรธานี!J61+อุบลราชธานี!J61</f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กาฬสินธุ์!I62+ขอนแก่น!I62+ชัยภูมิ!I62+นครพนม!I62+นครราชสีมา!I62+บึงกาฬ!I62+บุรีรัมย์!I62+มหาสารคาม!I62+มุกดาหาร!I62+ยโสธร!I62+ร้อยเอ็ด!I62+เลย!I62+ศรีสะเกษ!I62+สกลนคร!I62+สุรินทร์!I62+หนองคาย!I62+หนองบัวลำภู!I62+อำนาจเจริญ!I62+อุดรธานี!I62+อุบลราชธานี!I62</f>
        <v>120</v>
      </c>
      <c r="J62" s="67">
        <f>กาฬสินธุ์!J62+ขอนแก่น!J62+ชัยภูมิ!J62+นครพนม!J62+นครราชสีมา!J62+บึงกาฬ!J62+บุรีรัมย์!J62+มหาสารคาม!J62+มุกดาหาร!J62+ยโสธร!J62+ร้อยเอ็ด!J62+เลย!J62+ศรีสะเกษ!J62+สกลนคร!J62+สุรินทร์!J62+หนองคาย!J62+หนองบัวลำภู!J62+อำนาจเจริญ!J62+อุดรธานี!J62+อุบลราชธานี!J62</f>
        <v>0</v>
      </c>
      <c r="K62" s="48">
        <f t="shared" ref="K62:K63" ca="1" si="7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กาฬสินธุ์!I63+ขอนแก่น!I63+ชัยภูมิ!I63+นครพนม!I63+นครราชสีมา!I63+บึงกาฬ!I63+บุรีรัมย์!I63+มหาสารคาม!I63+มุกดาหาร!I63+ยโสธร!I63+ร้อยเอ็ด!I63+เลย!I63+ศรีสะเกษ!I63+สกลนคร!I63+สุรินทร์!I63+หนองคาย!I63+หนองบัวลำภู!I63+อำนาจเจริญ!I63+อุดรธานี!I63+อุบลราชธานี!I63</f>
        <v>120</v>
      </c>
      <c r="J63" s="67">
        <f>กาฬสินธุ์!J63+ขอนแก่น!J63+ชัยภูมิ!J63+นครพนม!J63+นครราชสีมา!J63+บึงกาฬ!J63+บุรีรัมย์!J63+มหาสารคาม!J63+มุกดาหาร!J63+ยโสธร!J63+ร้อยเอ็ด!J63+เลย!J63+ศรีสะเกษ!J63+สกลนคร!J63+สุรินทร์!J63+หนองคาย!J63+หนองบัวลำภู!J63+อำนาจเจริญ!J63+อุดรธานี!J63+อุบลราชธานี!J63</f>
        <v>0</v>
      </c>
      <c r="K63" s="48">
        <f t="shared" ca="1" si="7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f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f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ca="1">กาฬสินธุ์!I68+ขอนแก่น!I68+ชัยภูมิ!I68+นครพนม!I68+นครราชสีมา!I68+บึงกาฬ!I68+บุรีรัมย์!I68+มหาสารคาม!I68+มุกดาหาร!I68+ยโสธร!I68+ร้อยเอ็ด!I68+เลย!I68+ศรีสะเกษ!I68+สกลนคร!I68+สุรินทร์!I68+หนองคาย!I68+หนองบัวลำภู!I68+อำนาจเจริญ!I68+อุดรธานี!I68+อุบลราชธานี!I68</f>
        <v>160</v>
      </c>
      <c r="J68" s="136">
        <f>กาฬสินธุ์!J68+ขอนแก่น!J68+ชัยภูมิ!J68+นครพนม!J68+นครราชสีมา!J68+บึงกาฬ!J68+บุรีรัมย์!J68+มหาสารคาม!J68+มุกดาหาร!J68+ยโสธร!J68+ร้อยเอ็ด!J68+เลย!J68+ศรีสะเกษ!J68+สกลนคร!J68+สุรินทร์!J68+หนองคาย!J68+หนองบัวลำภู!J68+อำนาจเจริญ!J68+อุดรธานี!J68+อุบลราชธานี!J68</f>
        <v>0</v>
      </c>
      <c r="K68" s="137">
        <f ca="1">IF(I68&gt;0,J68*100/I68,0)</f>
        <v>0</v>
      </c>
      <c r="L68" s="138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4440450</v>
      </c>
      <c r="M68" s="138">
        <f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138112.81</v>
      </c>
      <c r="N68" s="137">
        <f ca="1">IF(L68&gt;0,M68*100/L68,0)</f>
        <v>3.1103336373565744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f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0</v>
      </c>
      <c r="M70" s="49">
        <f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0</v>
      </c>
      <c r="N70" s="49">
        <f t="shared" ref="N70:N77" si="8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4440450</v>
      </c>
      <c r="M71" s="139">
        <f>กาฬสินธุ์!M71+ขอนแก่น!M71+ชัยภูมิ!M71+นครพนม!M71+นครราชสีมา!M71+บึงกาฬ!M71+บุรีรัมย์!M71+มหาสารคาม!M71+มุกดาหาร!M71+ยโสธร!M71+ร้อยเอ็ด!M71+เลย!M71+ศรีสะเกษ!M71+สกลนคร!M71+สุรินทร์!M71+หนองคาย!M71+หนองบัวลำภู!M71+อำนาจเจริญ!M71+อุดรธานี!M71+อุบลราชธานี!M71</f>
        <v>138112.81</v>
      </c>
      <c r="N71" s="49">
        <f t="shared" ca="1" si="8"/>
        <v>3.1103336373565744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1888800</v>
      </c>
      <c r="M72" s="53">
        <f>กาฬสินธุ์!M72+ขอนแก่น!M72+ชัยภูมิ!M72+นครพนม!M72+นครราชสีมา!M72+บึงกาฬ!M72+บุรีรัมย์!M72+มหาสารคาม!M72+มุกดาหาร!M72+ยโสธร!M72+ร้อยเอ็ด!M72+เลย!M72+ศรีสะเกษ!M72+สกลนคร!M72+สุรินทร์!M72+หนองคาย!M72+หนองบัวลำภู!M72+อำนาจเจริญ!M72+อุดรธานี!M72+อุบลราชธานี!M72</f>
        <v>110488.55</v>
      </c>
      <c r="N72" s="52">
        <f t="shared" ca="1" si="8"/>
        <v>5.8496691020753921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ca="1"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2551650</v>
      </c>
      <c r="M73" s="52">
        <f>กาฬสินธุ์!M73+ขอนแก่น!M73+ชัยภูมิ!M73+นครพนม!M73+นครราชสีมา!M73+บึงกาฬ!M73+บุรีรัมย์!M73+มหาสารคาม!M73+มุกดาหาร!M73+ยโสธร!M73+ร้อยเอ็ด!M73+เลย!M73+ศรีสะเกษ!M73+สกลนคร!M73+สุรินทร์!M73+หนองคาย!M73+หนองบัวลำภู!M73+อำนาจเจริญ!M73+อุดรธานี!M73+อุบลราชธานี!M73</f>
        <v>27624.260000000002</v>
      </c>
      <c r="N73" s="52">
        <f t="shared" ca="1" si="8"/>
        <v>1.082603805380832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ca="1">กาฬสินธุ์!I74+ขอนแก่น!I74+ชัยภูมิ!I74+นครพนม!I74+นครราชสีมา!I74+บึงกาฬ!I74+บุรีรัมย์!I74+มหาสารคาม!I74+มุกดาหาร!I74+ยโสธร!I74+ร้อยเอ็ด!I74+เลย!I74+ศรีสะเกษ!I74+สกลนคร!I74+สุรินทร์!I74+หนองคาย!I74+หนองบัวลำภู!I74+อำนาจเจริญ!I74+อุดรธานี!I74+อุบลราชธานี!I74</f>
        <v>80</v>
      </c>
      <c r="J74" s="145">
        <f>กาฬสินธุ์!J74+ขอนแก่น!J74+ชัยภูมิ!J74+นครพนม!J74+นครราชสีมา!J74+บึงกาฬ!J74+บุรีรัมย์!J74+มหาสารคาม!J74+มุกดาหาร!J74+ยโสธร!J74+ร้อยเอ็ด!J74+เลย!J74+ศรีสะเกษ!J74+สกลนคร!J74+สุรินทร์!J74+หนองคาย!J74+หนองบัวลำภู!J74+อำนาจเจริญ!J74+อุดรธานี!J74+อุบลราชธานี!J74</f>
        <v>0</v>
      </c>
      <c r="K74" s="146">
        <f ca="1">IF(I74&gt;0,J74*100/I74,0)</f>
        <v>0</v>
      </c>
      <c r="L74" s="147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150000</v>
      </c>
      <c r="M74" s="147">
        <f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1000</v>
      </c>
      <c r="N74" s="147">
        <f t="shared" ca="1" si="8"/>
        <v>0.66666666666666663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f>กาฬสินธุ์!L75+ขอนแก่น!L75+ชัยภูมิ!L75+นครพนม!L75+นครราชสีมา!L75+บึงกาฬ!L75+บุรีรัมย์!L75+มหาสารคาม!L75+มุกดาหาร!L75+ยโสธร!L75+ร้อยเอ็ด!L75+เลย!L75+ศรีสะเกษ!L75+สกลนคร!L75+สุรินทร์!L75+หนองคาย!L75+หนองบัวลำภู!L75+อำนาจเจริญ!L75+อุดรธานี!L75+อุบลราชธานี!L75</f>
        <v>0</v>
      </c>
      <c r="M75" s="49">
        <f>กาฬสินธุ์!M75+ขอนแก่น!M75+ชัยภูมิ!M75+นครพนม!M75+นครราชสีมา!M75+บึงกาฬ!M75+บุรีรัมย์!M75+มหาสารคาม!M75+มุกดาหาร!M75+ยโสธร!M75+ร้อยเอ็ด!M75+เลย!M75+ศรีสะเกษ!M75+สกลนคร!M75+สุรินทร์!M75+หนองคาย!M75+หนองบัวลำภู!M75+อำนาจเจริญ!M75+อุดรธานี!M75+อุบลราชธานี!M75</f>
        <v>0</v>
      </c>
      <c r="N75" s="49">
        <f t="shared" si="8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ca="1">กาฬสินธุ์!L76+ขอนแก่น!L76+ชัยภูมิ!L76+นครพนม!L76+นครราชสีมา!L76+บึงกาฬ!L76+บุรีรัมย์!L76+มหาสารคาม!L76+มุกดาหาร!L76+ยโสธร!L76+ร้อยเอ็ด!L76+เลย!L76+ศรีสะเกษ!L76+สกลนคร!L76+สุรินทร์!L76+หนองคาย!L76+หนองบัวลำภู!L76+อำนาจเจริญ!L76+อุดรธานี!L76+อุบลราชธานี!L76</f>
        <v>150000</v>
      </c>
      <c r="M76" s="49">
        <f>กาฬสินธุ์!M76+ขอนแก่น!M76+ชัยภูมิ!M76+นครพนม!M76+นครราชสีมา!M76+บึงกาฬ!M76+บุรีรัมย์!M76+มหาสารคาม!M76+มุกดาหาร!M76+ยโสธร!M76+ร้อยเอ็ด!M76+เลย!M76+ศรีสะเกษ!M76+สกลนคร!M76+สุรินทร์!M76+หนองคาย!M76+หนองบัวลำภู!M76+อำนาจเจริญ!M76+อุดรธานี!M76+อุบลราชธานี!M76</f>
        <v>1000</v>
      </c>
      <c r="N76" s="49">
        <f t="shared" ca="1" si="8"/>
        <v>0.66666666666666663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กาฬสินธุ์!L77+ขอนแก่น!L77+ชัยภูมิ!L77+นครพนม!L77+นครราชสีมา!L77+บึงกาฬ!L77+บุรีรัมย์!L77+มหาสารคาม!L77+มุกดาหาร!L77+ยโสธร!L77+ร้อยเอ็ด!L77+เลย!L77+ศรีสะเกษ!L77+สกลนคร!L77+สุรินทร์!L77+หนองคาย!L77+หนองบัวลำภู!L77+อำนาจเจริญ!L77+อุดรธานี!L77+อุบลราชธานี!L77</f>
        <v>150000</v>
      </c>
      <c r="M77" s="53">
        <f>กาฬสินธุ์!M77+ขอนแก่น!M77+ชัยภูมิ!M77+นครพนม!M77+นครราชสีมา!M77+บึงกาฬ!M77+บุรีรัมย์!M77+มหาสารคาม!M77+มุกดาหาร!M77+ยโสธร!M77+ร้อยเอ็ด!M77+เลย!M77+ศรีสะเกษ!M77+สกลนคร!M77+สุรินทร์!M77+หนองคาย!M77+หนองบัวลำภู!M77+อำนาจเจริญ!M77+อุดรธานี!M77+อุบลราชธานี!M77</f>
        <v>1000</v>
      </c>
      <c r="N77" s="52">
        <f t="shared" ca="1" si="8"/>
        <v>0.66666666666666663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f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2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f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6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f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4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f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2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80</v>
      </c>
      <c r="J83" s="67">
        <f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f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f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f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f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ca="1">กาฬสินธุ์!I89+ขอนแก่น!I89+ชัยภูมิ!I89+นครพนม!I89+นครราชสีมา!I89+บึงกาฬ!I89+บุรีรัมย์!I89+มหาสารคาม!I89+มุกดาหาร!I89+ยโสธร!I89+ร้อยเอ็ด!I89+เลย!I89+ศรีสะเกษ!I89+สกลนคร!I89+สุรินทร์!I89+หนองคาย!I89+หนองบัวลำภู!I89+อำนาจเจริญ!I89+อุดรธานี!I89+อุบลราชธานี!I89</f>
        <v>66</v>
      </c>
      <c r="J89" s="149">
        <f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0</v>
      </c>
      <c r="K89" s="150">
        <f ca="1">IF(I89&gt;0,J89*100/I89,0)</f>
        <v>0</v>
      </c>
      <c r="L89" s="147">
        <f ca="1">กาฬสินธุ์!L89+ขอนแก่น!L89+ชัยภูมิ!L89+นครพนม!L89+นครราชสีมา!L89+บึงกาฬ!L89+บุรีรัมย์!L89+มหาสารคาม!L89+มุกดาหาร!L89+ยโสธร!L89+ร้อยเอ็ด!L89+เลย!L89+ศรีสะเกษ!L89+สกลนคร!L89+สุรินทร์!L89+หนองคาย!L89+หนองบัวลำภู!L89+อำนาจเจริญ!L89+อุดรธานี!L89+อุบลราชธานี!L89</f>
        <v>924000</v>
      </c>
      <c r="M89" s="147">
        <f>กาฬสินธุ์!M89+ขอนแก่น!M89+ชัยภูมิ!M89+นครพนม!M89+นครราชสีมา!M89+บึงกาฬ!M89+บุรีรัมย์!M89+มหาสารคาม!M89+มุกดาหาร!M89+ยโสธร!M89+ร้อยเอ็ด!M89+เลย!M89+ศรีสะเกษ!M89+สกลนคร!M89+สุรินทร์!M89+หนองคาย!M89+หนองบัวลำภู!M89+อำนาจเจริญ!M89+อุดรธานี!M89+อุบลราชธานี!M89</f>
        <v>3360</v>
      </c>
      <c r="N89" s="147">
        <f t="shared" ref="N89:N92" ca="1" si="9">+IF(L89&gt;0,M89*100/L89,0)</f>
        <v>0.36363636363636365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f>กาฬสินธุ์!L90+ขอนแก่น!L90+ชัยภูมิ!L90+นครพนม!L90+นครราชสีมา!L90+บึงกาฬ!L90+บุรีรัมย์!L90+มหาสารคาม!L90+มุกดาหาร!L90+ยโสธร!L90+ร้อยเอ็ด!L90+เลย!L90+ศรีสะเกษ!L90+สกลนคร!L90+สุรินทร์!L90+หนองคาย!L90+หนองบัวลำภู!L90+อำนาจเจริญ!L90+อุดรธานี!L90+อุบลราชธานี!L90</f>
        <v>0</v>
      </c>
      <c r="M90" s="49">
        <f>กาฬสินธุ์!M90+ขอนแก่น!M90+ชัยภูมิ!M90+นครพนม!M90+นครราชสีมา!M90+บึงกาฬ!M90+บุรีรัมย์!M90+มหาสารคาม!M90+มุกดาหาร!M90+ยโสธร!M90+ร้อยเอ็ด!M90+เลย!M90+ศรีสะเกษ!M90+สกลนคร!M90+สุรินทร์!M90+หนองคาย!M90+หนองบัวลำภู!M90+อำนาจเจริญ!M90+อุดรธานี!M90+อุบลราชธานี!M90</f>
        <v>0</v>
      </c>
      <c r="N90" s="49">
        <f t="shared" si="9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ca="1">กาฬสินธุ์!L91+ขอนแก่น!L91+ชัยภูมิ!L91+นครพนม!L91+นครราชสีมา!L91+บึงกาฬ!L91+บุรีรัมย์!L91+มหาสารคาม!L91+มุกดาหาร!L91+ยโสธร!L91+ร้อยเอ็ด!L91+เลย!L91+ศรีสะเกษ!L91+สกลนคร!L91+สุรินทร์!L91+หนองคาย!L91+หนองบัวลำภู!L91+อำนาจเจริญ!L91+อุดรธานี!L91+อุบลราชธานี!L91</f>
        <v>924000</v>
      </c>
      <c r="M91" s="49">
        <f>กาฬสินธุ์!M91+ขอนแก่น!M91+ชัยภูมิ!M91+นครพนม!M91+นครราชสีมา!M91+บึงกาฬ!M91+บุรีรัมย์!M91+มหาสารคาม!M91+มุกดาหาร!M91+ยโสธร!M91+ร้อยเอ็ด!M91+เลย!M91+ศรีสะเกษ!M91+สกลนคร!M91+สุรินทร์!M91+หนองคาย!M91+หนองบัวลำภู!M91+อำนาจเจริญ!M91+อุดรธานี!M91+อุบลราชธานี!M91</f>
        <v>3360</v>
      </c>
      <c r="N91" s="49">
        <f t="shared" ca="1" si="9"/>
        <v>0.36363636363636365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กาฬสินธุ์!L92+ขอนแก่น!L92+ชัยภูมิ!L92+นครพนม!L92+นครราชสีมา!L92+บึงกาฬ!L92+บุรีรัมย์!L92+มหาสารคาม!L92+มุกดาหาร!L92+ยโสธร!L92+ร้อยเอ็ด!L92+เลย!L92+ศรีสะเกษ!L92+สกลนคร!L92+สุรินทร์!L92+หนองคาย!L92+หนองบัวลำภู!L92+อำนาจเจริญ!L92+อุดรธานี!L92+อุบลราชธานี!L92</f>
        <v>924000</v>
      </c>
      <c r="M92" s="53">
        <f>กาฬสินธุ์!M92+ขอนแก่น!M92+ชัยภูมิ!M92+นครพนม!M92+นครราชสีมา!M92+บึงกาฬ!M92+บุรีรัมย์!M92+มหาสารคาม!M92+มุกดาหาร!M92+ยโสธร!M92+ร้อยเอ็ด!M92+เลย!M92+ศรีสะเกษ!M92+สกลนคร!M92+สุรินทร์!M92+หนองคาย!M92+หนองบัวลำภู!M92+อำนาจเจริญ!M92+อุดรธานี!M92+อุบลราชธานี!M92</f>
        <v>3360</v>
      </c>
      <c r="N92" s="52">
        <f t="shared" ca="1" si="9"/>
        <v>0.36363636363636365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f>กาฬสินธุ์!J94+ขอนแก่น!J94+ชัยภูมิ!J94+นครพนม!J94+นครราชสีมา!J94+บึงกาฬ!J94+บุรีรัมย์!J94+มหาสารคาม!J94+มุกดาหาร!J94+ยโสธร!J94+ร้อยเอ็ด!J94+เลย!J94+ศรีสะเกษ!J94+สกลนคร!J94+สุรินทร์!J94+หนองคาย!J94+หนองบัวลำภู!J94+อำนาจเจริญ!J94+อุดรธานี!J94+อุบลราชธานี!J94</f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f>กาฬสินธุ์!J95+ขอนแก่น!J95+ชัยภูมิ!J95+นครพนม!J95+นครราชสีมา!J95+บึงกาฬ!J95+บุรีรัมย์!J95+มหาสารคาม!J95+มุกดาหาร!J95+ยโสธร!J95+ร้อยเอ็ด!J95+เลย!J95+ศรีสะเกษ!J95+สกลนคร!J95+สุรินทร์!J95+หนองคาย!J95+หนองบัวลำภู!J95+อำนาจเจริญ!J95+อุดรธานี!J95+อุบลราชธานี!J95</f>
        <v>13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f>กาฬสินธุ์!J96+ขอนแก่น!J96+ชัยภูมิ!J96+นครพนม!J96+นครราชสีมา!J96+บึงกาฬ!J96+บุรีรัมย์!J96+มหาสารคาม!J96+มุกดาหาร!J96+ยโสธร!J96+ร้อยเอ็ด!J96+เลย!J96+ศรีสะเกษ!J96+สกลนคร!J96+สุรินทร์!J96+หนองคาย!J96+หนองบัวลำภู!J96+อำนาจเจริญ!J96+อุดรธานี!J96+อุบลราชธานี!J96</f>
        <v>10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f>กาฬสินธุ์!J97+ขอนแก่น!J97+ชัยภูมิ!J97+นครพนม!J97+นครราชสีมา!J97+บึงกาฬ!J97+บุรีรัมย์!J97+มหาสารคาม!J97+มุกดาหาร!J97+ยโสธร!J97+ร้อยเอ็ด!J97+เลย!J97+ศรีสะเกษ!J97+สกลนคร!J97+สุรินทร์!J97+หนองคาย!J97+หนองบัวลำภู!J97+อำนาจเจริญ!J97+อุดรธานี!J97+อุบลราชธานี!J97</f>
        <v>6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กาฬสินธุ์!I98+ขอนแก่น!I98+ชัยภูมิ!I98+นครพนม!I98+นครราชสีมา!I98+บึงกาฬ!I98+บุรีรัมย์!I98+มหาสารคาม!I98+มุกดาหาร!I98+ยโสธร!I98+ร้อยเอ็ด!I98+เลย!I98+ศรีสะเกษ!I98+สกลนคร!I98+สุรินทร์!I98+หนองคาย!I98+หนองบัวลำภู!I98+อำนาจเจริญ!I98+อุดรธานี!I98+อุบลราชธานี!I98</f>
        <v>66</v>
      </c>
      <c r="J98" s="67">
        <f>กาฬสินธุ์!J98+ขอนแก่น!J98+ชัยภูมิ!J98+นครพนม!J98+นครราชสีมา!J98+บึงกาฬ!J98+บุรีรัมย์!J98+มหาสารคาม!J98+มุกดาหาร!J98+ยโสธร!J98+ร้อยเอ็ด!J98+เลย!J98+ศรีสะเกษ!J98+สกลนคร!J98+สุรินทร์!J98+หนองคาย!J98+หนองบัวลำภู!J98+อำนาจเจริญ!J98+อุดรธานี!J98+อุบลราชธานี!J98</f>
        <v>0</v>
      </c>
      <c r="K98" s="48">
        <f ca="1">IF(I98&gt;0,J98*100/I98,0)</f>
        <v>0</v>
      </c>
      <c r="L98" s="60"/>
      <c r="M98" s="60"/>
      <c r="N98" s="60"/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f>กาฬสินธุ์!J99+ขอนแก่น!J99+ชัยภูมิ!J99+นครพนม!J99+นครราชสีมา!J99+บึงกาฬ!J99+บุรีรัมย์!J99+มหาสารคาม!J99+มุกดาหาร!J99+ยโสธร!J99+ร้อยเอ็ด!J99+เลย!J99+ศรีสะเกษ!J99+สกลนคร!J99+สุรินทร์!J99+หนองคาย!J99+หนองบัวลำภู!J99+อำนาจเจริญ!J99+อุดรธานี!J99+อุบลราชธานี!J99</f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f>กาฬสินธุ์!J100+ขอนแก่น!J100+ชัยภูมิ!J100+นครพนม!J100+นครราชสีมา!J100+บึงกาฬ!J100+บุรีรัมย์!J100+มหาสารคาม!J100+มุกดาหาร!J100+ยโสธร!J100+ร้อยเอ็ด!J100+เลย!J100+ศรีสะเกษ!J100+สกลนคร!J100+สุรินทร์!J100+หนองคาย!J100+หนองบัวลำภู!J100+อำนาจเจริญ!J100+อุดรธานี!J100+อุบลราชธานี!J100</f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ca="1">กาฬสินธุ์!I101+ขอนแก่น!I101+ชัยภูมิ!I101+นครพนม!I101+นครราชสีมา!I101+บึงกาฬ!I101+บุรีรัมย์!I101+มหาสารคาม!I101+มุกดาหาร!I101+ยโสธร!I101+ร้อยเอ็ด!I101+เลย!I101+ศรีสะเกษ!I101+สกลนคร!I101+สุรินทร์!I101+หนองคาย!I101+หนองบัวลำภู!I101+อำนาจเจริญ!I101+อุดรธานี!I101+อุบลราชธานี!I101</f>
        <v>27</v>
      </c>
      <c r="J101" s="149">
        <f>กาฬสินธุ์!J101+ขอนแก่น!J101+ชัยภูมิ!J101+นครพนม!J101+นครราชสีมา!J101+บึงกาฬ!J101+บุรีรัมย์!J101+มหาสารคาม!J101+มุกดาหาร!J101+ยโสธร!J101+ร้อยเอ็ด!J101+เลย!J101+ศรีสะเกษ!J101+สกลนคร!J101+สุรินทร์!J101+หนองคาย!J101+หนองบัวลำภู!J101+อำนาจเจริญ!J101+อุดรธานี!J101+อุบลราชธานี!J101</f>
        <v>0</v>
      </c>
      <c r="K101" s="150">
        <f ca="1">IF(I101&gt;0,J101*100/I101,0)</f>
        <v>0</v>
      </c>
      <c r="L101" s="147">
        <f ca="1"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405000</v>
      </c>
      <c r="M101" s="147">
        <f>กาฬสินธุ์!M101+ขอนแก่น!M101+ชัยภูมิ!M101+นครพนม!M101+นครราชสีมา!M101+บึงกาฬ!M101+บุรีรัมย์!M101+มหาสารคาม!M101+มุกดาหาร!M101+ยโสธร!M101+ร้อยเอ็ด!M101+เลย!M101+ศรีสะเกษ!M101+สกลนคร!M101+สุรินทร์!M101+หนองคาย!M101+หนองบัวลำภู!M101+อำนาจเจริญ!M101+อุดรธานี!M101+อุบลราชธานี!M101</f>
        <v>0</v>
      </c>
      <c r="N101" s="147">
        <f t="shared" ref="N101:N104" ca="1" si="10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f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0</v>
      </c>
      <c r="M102" s="49">
        <f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0</v>
      </c>
      <c r="N102" s="49">
        <f t="shared" si="10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กาฬสินธุ์!L103+ขอนแก่น!L103+ชัยภูมิ!L103+นครพนม!L103+นครราชสีมา!L103+บึงกาฬ!L103+บุรีรัมย์!L103+มหาสารคาม!L103+มุกดาหาร!L103+ยโสธร!L103+ร้อยเอ็ด!L103+เลย!L103+ศรีสะเกษ!L103+สกลนคร!L103+สุรินทร์!L103+หนองคาย!L103+หนองบัวลำภู!L103+อำนาจเจริญ!L103+อุดรธานี!L103+อุบลราชธานี!L103</f>
        <v>405000</v>
      </c>
      <c r="M103" s="49">
        <f>กาฬสินธุ์!M103+ขอนแก่น!M103+ชัยภูมิ!M103+นครพนม!M103+นครราชสีมา!M103+บึงกาฬ!M103+บุรีรัมย์!M103+มหาสารคาม!M103+มุกดาหาร!M103+ยโสธร!M103+ร้อยเอ็ด!M103+เลย!M103+ศรีสะเกษ!M103+สกลนคร!M103+สุรินทร์!M103+หนองคาย!M103+หนองบัวลำภู!M103+อำนาจเจริญ!M103+อุดรธานี!M103+อุบลราชธานี!M103</f>
        <v>0</v>
      </c>
      <c r="N103" s="49">
        <f t="shared" ca="1" si="10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กาฬสินธุ์!L104+ขอนแก่น!L104+ชัยภูมิ!L104+นครพนม!L104+นครราชสีมา!L104+บึงกาฬ!L104+บุรีรัมย์!L104+มหาสารคาม!L104+มุกดาหาร!L104+ยโสธร!L104+ร้อยเอ็ด!L104+เลย!L104+ศรีสะเกษ!L104+สกลนคร!L104+สุรินทร์!L104+หนองคาย!L104+หนองบัวลำภู!L104+อำนาจเจริญ!L104+อุดรธานี!L104+อุบลราชธานี!L104</f>
        <v>405000</v>
      </c>
      <c r="M104" s="53">
        <f>กาฬสินธุ์!M104+ขอนแก่น!M104+ชัยภูมิ!M104+นครพนม!M104+นครราชสีมา!M104+บึงกาฬ!M104+บุรีรัมย์!M104+มหาสารคาม!M104+มุกดาหาร!M104+ยโสธร!M104+ร้อยเอ็ด!M104+เลย!M104+ศรีสะเกษ!M104+สกลนคร!M104+สุรินทร์!M104+หนองคาย!M104+หนองบัวลำภู!M104+อำนาจเจริญ!M104+อุดรธานี!M104+อุบลราชธานี!M104</f>
        <v>0</v>
      </c>
      <c r="N104" s="52">
        <f t="shared" ca="1" si="10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f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f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9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f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6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f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5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27</v>
      </c>
      <c r="J110" s="67">
        <f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0</v>
      </c>
      <c r="K110" s="48">
        <f t="shared" ref="K110:K111" ca="1" si="11">IF(I110&gt;0,J110*100/I110,0)</f>
        <v>0</v>
      </c>
      <c r="L110" s="60"/>
      <c r="M110" s="60"/>
      <c r="N110" s="60"/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27</v>
      </c>
      <c r="J111" s="67">
        <f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0</v>
      </c>
      <c r="K111" s="48">
        <f t="shared" ca="1" si="11"/>
        <v>0</v>
      </c>
      <c r="L111" s="60"/>
      <c r="M111" s="60"/>
      <c r="N111" s="60"/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f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f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ca="1">กาฬสินธุ์!I114+ขอนแก่น!I114+ชัยภูมิ!I114+นครพนม!I114+นครราชสีมา!I114+บึงกาฬ!I114+บุรีรัมย์!I114+มหาสารคาม!I114+มุกดาหาร!I114+ยโสธร!I114+ร้อยเอ็ด!I114+เลย!I114+ศรีสะเกษ!I114+สกลนคร!I114+สุรินทร์!I114+หนองคาย!I114+หนองบัวลำภู!I114+อำนาจเจริญ!I114+อุดรธานี!I114+อุบลราชธานี!I114</f>
        <v>943800</v>
      </c>
      <c r="J114" s="149">
        <f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0</v>
      </c>
      <c r="K114" s="150">
        <f ca="1">IF(I114&gt;0,J114*100/I114,0)</f>
        <v>0</v>
      </c>
      <c r="L114" s="147">
        <f ca="1">กาฬสินธุ์!L114+ขอนแก่น!L114+ชัยภูมิ!L114+นครพนม!L114+นครราชสีมา!L114+บึงกาฬ!L114+บุรีรัมย์!L114+มหาสารคาม!L114+มุกดาหาร!L114+ยโสธร!L114+ร้อยเอ็ด!L114+เลย!L114+ศรีสะเกษ!L114+สกลนคร!L114+สุรินทร์!L114+หนองคาย!L114+หนองบัวลำภู!L114+อำนาจเจริญ!L114+อุดรธานี!L114+อุบลราชธานี!L114</f>
        <v>438900</v>
      </c>
      <c r="M114" s="147">
        <f>กาฬสินธุ์!M114+ขอนแก่น!M114+ชัยภูมิ!M114+นครพนม!M114+นครราชสีมา!M114+บึงกาฬ!M114+บุรีรัมย์!M114+มหาสารคาม!M114+มุกดาหาร!M114+ยโสธร!M114+ร้อยเอ็ด!M114+เลย!M114+ศรีสะเกษ!M114+สกลนคร!M114+สุรินทร์!M114+หนองคาย!M114+หนองบัวลำภู!M114+อำนาจเจริญ!M114+อุดรธานี!M114+อุบลราชธานี!M114</f>
        <v>0</v>
      </c>
      <c r="N114" s="147">
        <f t="shared" ref="N114:N117" ca="1" si="12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f>กาฬสินธุ์!L115+ขอนแก่น!L115+ชัยภูมิ!L115+นครพนม!L115+นครราชสีมา!L115+บึงกาฬ!L115+บุรีรัมย์!L115+มหาสารคาม!L115+มุกดาหาร!L115+ยโสธร!L115+ร้อยเอ็ด!L115+เลย!L115+ศรีสะเกษ!L115+สกลนคร!L115+สุรินทร์!L115+หนองคาย!L115+หนองบัวลำภู!L115+อำนาจเจริญ!L115+อุดรธานี!L115+อุบลราชธานี!L115</f>
        <v>0</v>
      </c>
      <c r="M115" s="49">
        <f>กาฬสินธุ์!M115+ขอนแก่น!M115+ชัยภูมิ!M115+นครพนม!M115+นครราชสีมา!M115+บึงกาฬ!M115+บุรีรัมย์!M115+มหาสารคาม!M115+มุกดาหาร!M115+ยโสธร!M115+ร้อยเอ็ด!M115+เลย!M115+ศรีสะเกษ!M115+สกลนคร!M115+สุรินทร์!M115+หนองคาย!M115+หนองบัวลำภู!M115+อำนาจเจริญ!M115+อุดรธานี!M115+อุบลราชธานี!M115</f>
        <v>0</v>
      </c>
      <c r="N115" s="49">
        <f t="shared" si="12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กาฬสินธุ์!L116+ขอนแก่น!L116+ชัยภูมิ!L116+นครพนม!L116+นครราชสีมา!L116+บึงกาฬ!L116+บุรีรัมย์!L116+มหาสารคาม!L116+มุกดาหาร!L116+ยโสธร!L116+ร้อยเอ็ด!L116+เลย!L116+ศรีสะเกษ!L116+สกลนคร!L116+สุรินทร์!L116+หนองคาย!L116+หนองบัวลำภู!L116+อำนาจเจริญ!L116+อุดรธานี!L116+อุบลราชธานี!L116</f>
        <v>438900</v>
      </c>
      <c r="M116" s="49">
        <f>กาฬสินธุ์!M116+ขอนแก่น!M116+ชัยภูมิ!M116+นครพนม!M116+นครราชสีมา!M116+บึงกาฬ!M116+บุรีรัมย์!M116+มหาสารคาม!M116+มุกดาหาร!M116+ยโสธร!M116+ร้อยเอ็ด!M116+เลย!M116+ศรีสะเกษ!M116+สกลนคร!M116+สุรินทร์!M116+หนองคาย!M116+หนองบัวลำภู!M116+อำนาจเจริญ!M116+อุดรธานี!M116+อุบลราชธานี!M116</f>
        <v>0</v>
      </c>
      <c r="N116" s="49">
        <f t="shared" ca="1" si="12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กาฬสินธุ์!L117+ขอนแก่น!L117+ชัยภูมิ!L117+นครพนม!L117+นครราชสีมา!L117+บึงกาฬ!L117+บุรีรัมย์!L117+มหาสารคาม!L117+มุกดาหาร!L117+ยโสธร!L117+ร้อยเอ็ด!L117+เลย!L117+ศรีสะเกษ!L117+สกลนคร!L117+สุรินทร์!L117+หนองคาย!L117+หนองบัวลำภู!L117+อำนาจเจริญ!L117+อุดรธานี!L117+อุบลราชธานี!L117</f>
        <v>438900</v>
      </c>
      <c r="M117" s="53">
        <f>กาฬสินธุ์!M117+ขอนแก่น!M117+ชัยภูมิ!M117+นครพนม!M117+นครราชสีมา!M117+บึงกาฬ!M117+บุรีรัมย์!M117+มหาสารคาม!M117+มุกดาหาร!M117+ยโสธร!M117+ร้อยเอ็ด!M117+เลย!M117+ศรีสะเกษ!M117+สกลนคร!M117+สุรินทร์!M117+หนองคาย!M117+หนองบัวลำภู!M117+อำนาจเจริญ!M117+อุดรธานี!M117+อุบลราชธานี!M117</f>
        <v>0</v>
      </c>
      <c r="N117" s="52">
        <f t="shared" ca="1" si="12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f>กาฬสินธุ์!J119+ขอนแก่น!J119+ชัยภูมิ!J119+นครพนม!J119+นครราชสีมา!J119+บึงกาฬ!J119+บุรีรัมย์!J119+มหาสารคาม!J119+มุกดาหาร!J119+ยโสธร!J119+ร้อยเอ็ด!J119+เลย!J119+ศรีสะเกษ!J119+สกลนคร!J119+สุรินทร์!J119+หนองคาย!J119+หนองบัวลำภู!J119+อำนาจเจริญ!J119+อุดรธานี!J119+อุบลราชธานี!J119</f>
        <v>4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f>กาฬสินธุ์!J120+ขอนแก่น!J120+ชัยภูมิ!J120+นครพนม!J120+นครราชสีมา!J120+บึงกาฬ!J120+บุรีรัมย์!J120+มหาสารคาม!J120+มุกดาหาร!J120+ยโสธร!J120+ร้อยเอ็ด!J120+เลย!J120+ศรีสะเกษ!J120+สกลนคร!J120+สุรินทร์!J120+หนองคาย!J120+หนองบัวลำภู!J120+อำนาจเจริญ!J120+อุดรธานี!J120+อุบลราชธานี!J120</f>
        <v>6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f>กาฬสินธุ์!J121+ขอนแก่น!J121+ชัยภูมิ!J121+นครพนม!J121+นครราชสีมา!J121+บึงกาฬ!J121+บุรีรัมย์!J121+มหาสารคาม!J121+มุกดาหาร!J121+ยโสธร!J121+ร้อยเอ็ด!J121+เลย!J121+ศรีสะเกษ!J121+สกลนคร!J121+สุรินทร์!J121+หนองคาย!J121+หนองบัวลำภู!J121+อำนาจเจริญ!J121+อุดรธานี!J121+อุบลราชธานี!J121</f>
        <v>3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f>กาฬสินธุ์!J122+ขอนแก่น!J122+ชัยภูมิ!J122+นครพนม!J122+นครราชสีมา!J122+บึงกาฬ!J122+บุรีรัมย์!J122+มหาสารคาม!J122+มุกดาหาร!J122+ยโสธร!J122+ร้อยเอ็ด!J122+เลย!J122+ศรีสะเกษ!J122+สกลนคร!J122+สุรินทร์!J122+หนองคาย!J122+หนองบัวลำภู!J122+อำนาจเจริญ!J122+อุดรธานี!J122+อุบลราชธานี!J122</f>
        <v>2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กาฬสินธุ์!I124+ขอนแก่น!I124+ชัยภูมิ!I124+นครพนม!I124+นครราชสีมา!I124+บึงกาฬ!I124+บุรีรัมย์!I124+มหาสารคาม!I124+มุกดาหาร!I124+ยโสธร!I124+ร้อยเอ็ด!I124+เลย!I124+ศรีสะเกษ!I124+สกลนคร!I124+สุรินทร์!I124+หนองคาย!I124+หนองบัวลำภู!I124+อำนาจเจริญ!I124+อุดรธานี!I124+อุบลราชธานี!I124</f>
        <v>943800</v>
      </c>
      <c r="J124" s="67">
        <f>กาฬสินธุ์!J124+ขอนแก่น!J124+ชัยภูมิ!J124+นครพนม!J124+นครราชสีมา!J124+บึงกาฬ!J124+บุรีรัมย์!J124+มหาสารคาม!J124+มุกดาหาร!J124+ยโสธร!J124+ร้อยเอ็ด!J124+เลย!J124+ศรีสะเกษ!J124+สกลนคร!J124+สุรินทร์!J124+หนองคาย!J124+หนองบัวลำภู!J124+อำนาจเจริญ!J124+อุดรธานี!J124+อุบลราชธานี!J124</f>
        <v>0</v>
      </c>
      <c r="K124" s="48">
        <f t="shared" ref="K124:K126" ca="1" si="13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กาฬสินธุ์!I125+ขอนแก่น!I125+ชัยภูมิ!I125+นครพนม!I125+นครราชสีมา!I125+บึงกาฬ!I125+บุรีรัมย์!I125+มหาสารคาม!I125+มุกดาหาร!I125+ยโสธร!I125+ร้อยเอ็ด!I125+เลย!I125+ศรีสะเกษ!I125+สกลนคร!I125+สุรินทร์!I125+หนองคาย!I125+หนองบัวลำภู!I125+อำนาจเจริญ!I125+อุดรธานี!I125+อุบลราชธานี!I125</f>
        <v>943800</v>
      </c>
      <c r="J125" s="67">
        <f>กาฬสินธุ์!J125+ขอนแก่น!J125+ชัยภูมิ!J125+นครพนม!J125+นครราชสีมา!J125+บึงกาฬ!J125+บุรีรัมย์!J125+มหาสารคาม!J125+มุกดาหาร!J125+ยโสธร!J125+ร้อยเอ็ด!J125+เลย!J125+ศรีสะเกษ!J125+สกลนคร!J125+สุรินทร์!J125+หนองคาย!J125+หนองบัวลำภู!J125+อำนาจเจริญ!J125+อุดรธานี!J125+อุบลราชธานี!J125</f>
        <v>0</v>
      </c>
      <c r="K125" s="48">
        <f t="shared" ca="1" si="13"/>
        <v>0</v>
      </c>
      <c r="L125" s="60"/>
      <c r="M125" s="60"/>
      <c r="N125" s="60"/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47">
        <f ca="1">กาฬสินธุ์!I126+ขอนแก่น!I126+ชัยภูมิ!I126+นครพนม!I126+นครราชสีมา!I126+บึงกาฬ!I126+บุรีรัมย์!I126+มหาสารคาม!I126+มุกดาหาร!I126+ยโสธร!I126+ร้อยเอ็ด!I126+เลย!I126+ศรีสะเกษ!I126+สกลนคร!I126+สุรินทร์!I126+หนองคาย!I126+หนองบัวลำภู!I126+อำนาจเจริญ!I126+อุดรธานี!I126+อุบลราชธานี!I126</f>
        <v>60</v>
      </c>
      <c r="J126" s="67">
        <f>กาฬสินธุ์!J126+ขอนแก่น!J126+ชัยภูมิ!J126+นครพนม!J126+นครราชสีมา!J126+บึงกาฬ!J126+บุรีรัมย์!J126+มหาสารคาม!J126+มุกดาหาร!J126+ยโสธร!J126+ร้อยเอ็ด!J126+เลย!J126+ศรีสะเกษ!J126+สกลนคร!J126+สุรินทร์!J126+หนองคาย!J126+หนองบัวลำภู!J126+อำนาจเจริญ!J126+อุดรธานี!J126+อุบลราชธานี!J126</f>
        <v>0</v>
      </c>
      <c r="K126" s="48">
        <f t="shared" ca="1" si="13"/>
        <v>0</v>
      </c>
      <c r="L126" s="60"/>
      <c r="M126" s="60"/>
      <c r="N126" s="60"/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f>กาฬสินธุ์!J127+ขอนแก่น!J127+ชัยภูมิ!J127+นครพนม!J127+นครราชสีมา!J127+บึงกาฬ!J127+บุรีรัมย์!J127+มหาสารคาม!J127+มุกดาหาร!J127+ยโสธร!J127+ร้อยเอ็ด!J127+เลย!J127+ศรีสะเกษ!J127+สกลนคร!J127+สุรินทร์!J127+หนองคาย!J127+หนองบัวลำภู!J127+อำนาจเจริญ!J127+อุดรธานี!J127+อุบลราชธานี!J127</f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f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ca="1">กาฬสินธุ์!I129+ขอนแก่น!I129+ชัยภูมิ!I129+นครพนม!I129+นครราชสีมา!I129+บึงกาฬ!I129+บุรีรัมย์!I129+มหาสารคาม!I129+มุกดาหาร!I129+ยโสธร!I129+ร้อยเอ็ด!I129+เลย!I129+ศรีสะเกษ!I129+สกลนคร!I129+สุรินทร์!I129+หนองคาย!I129+หนองบัวลำภู!I129+อำนาจเจริญ!I129+อุดรธานี!I129+อุบลราชธานี!I129</f>
        <v>100</v>
      </c>
      <c r="J129" s="149">
        <f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0</v>
      </c>
      <c r="K129" s="150">
        <f ca="1">IF(I129&gt;0,J129*100/I129,0)</f>
        <v>0</v>
      </c>
      <c r="L129" s="147">
        <f ca="1">กาฬสินธุ์!L129+ขอนแก่น!L129+ชัยภูมิ!L129+นครพนม!L129+นครราชสีมา!L129+บึงกาฬ!L129+บุรีรัมย์!L129+มหาสารคาม!L129+มุกดาหาร!L129+ยโสธร!L129+ร้อยเอ็ด!L129+เลย!L129+ศรีสะเกษ!L129+สกลนคร!L129+สุรินทร์!L129+หนองคาย!L129+หนองบัวลำภู!L129+อำนาจเจริญ!L129+อุดรธานี!L129+อุบลราชธานี!L129</f>
        <v>633750</v>
      </c>
      <c r="M129" s="147">
        <f>กาฬสินธุ์!M129+ขอนแก่น!M129+ชัยภูมิ!M129+นครพนม!M129+นครราชสีมา!M129+บึงกาฬ!M129+บุรีรัมย์!M129+มหาสารคาม!M129+มุกดาหาร!M129+ยโสธร!M129+ร้อยเอ็ด!M129+เลย!M129+ศรีสะเกษ!M129+สกลนคร!M129+สุรินทร์!M129+หนองคาย!M129+หนองบัวลำภู!M129+อำนาจเจริญ!M129+อุดรธานี!M129+อุบลราชธานี!M129</f>
        <v>23264.260000000002</v>
      </c>
      <c r="N129" s="147">
        <f t="shared" ref="N129:N132" ca="1" si="14">+IF(L129&gt;0,M129*100/L129,0)</f>
        <v>3.6708891518737672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f>กาฬสินธุ์!L130+ขอนแก่น!L130+ชัยภูมิ!L130+นครพนม!L130+นครราชสีมา!L130+บึงกาฬ!L130+บุรีรัมย์!L130+มหาสารคาม!L130+มุกดาหาร!L130+ยโสธร!L130+ร้อยเอ็ด!L130+เลย!L130+ศรีสะเกษ!L130+สกลนคร!L130+สุรินทร์!L130+หนองคาย!L130+หนองบัวลำภู!L130+อำนาจเจริญ!L130+อุดรธานี!L130+อุบลราชธานี!L130</f>
        <v>0</v>
      </c>
      <c r="M130" s="49">
        <f>กาฬสินธุ์!M130+ขอนแก่น!M130+ชัยภูมิ!M130+นครพนม!M130+นครราชสีมา!M130+บึงกาฬ!M130+บุรีรัมย์!M130+มหาสารคาม!M130+มุกดาหาร!M130+ยโสธร!M130+ร้อยเอ็ด!M130+เลย!M130+ศรีสะเกษ!M130+สกลนคร!M130+สุรินทร์!M130+หนองคาย!M130+หนองบัวลำภู!M130+อำนาจเจริญ!M130+อุดรธานี!M130+อุบลราชธานี!M130</f>
        <v>0</v>
      </c>
      <c r="N130" s="49">
        <f t="shared" si="14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กาฬสินธุ์!L131+ขอนแก่น!L131+ชัยภูมิ!L131+นครพนม!L131+นครราชสีมา!L131+บึงกาฬ!L131+บุรีรัมย์!L131+มหาสารคาม!L131+มุกดาหาร!L131+ยโสธร!L131+ร้อยเอ็ด!L131+เลย!L131+ศรีสะเกษ!L131+สกลนคร!L131+สุรินทร์!L131+หนองคาย!L131+หนองบัวลำภู!L131+อำนาจเจริญ!L131+อุดรธานี!L131+อุบลราชธานี!L131</f>
        <v>633750</v>
      </c>
      <c r="M131" s="49">
        <f>กาฬสินธุ์!M131+ขอนแก่น!M131+ชัยภูมิ!M131+นครพนม!M131+นครราชสีมา!M131+บึงกาฬ!M131+บุรีรัมย์!M131+มหาสารคาม!M131+มุกดาหาร!M131+ยโสธร!M131+ร้อยเอ็ด!M131+เลย!M131+ศรีสะเกษ!M131+สกลนคร!M131+สุรินทร์!M131+หนองคาย!M131+หนองบัวลำภู!M131+อำนาจเจริญ!M131+อุดรธานี!M131+อุบลราชธานี!M131</f>
        <v>23264.260000000002</v>
      </c>
      <c r="N131" s="49">
        <f t="shared" ca="1" si="14"/>
        <v>3.6708891518737672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กาฬสินธุ์!L132+ขอนแก่น!L132+ชัยภูมิ!L132+นครพนม!L132+นครราชสีมา!L132+บึงกาฬ!L132+บุรีรัมย์!L132+มหาสารคาม!L132+มุกดาหาร!L132+ยโสธร!L132+ร้อยเอ็ด!L132+เลย!L132+ศรีสะเกษ!L132+สกลนคร!L132+สุรินทร์!L132+หนองคาย!L132+หนองบัวลำภู!L132+อำนาจเจริญ!L132+อุดรธานี!L132+อุบลราชธานี!L132</f>
        <v>633750</v>
      </c>
      <c r="M132" s="53">
        <f>กาฬสินธุ์!M132+ขอนแก่น!M132+ชัยภูมิ!M132+นครพนม!M132+นครราชสีมา!M132+บึงกาฬ!M132+บุรีรัมย์!M132+มหาสารคาม!M132+มุกดาหาร!M132+ยโสธร!M132+ร้อยเอ็ด!M132+เลย!M132+ศรีสะเกษ!M132+สกลนคร!M132+สุรินทร์!M132+หนองคาย!M132+หนองบัวลำภู!M132+อำนาจเจริญ!M132+อุดรธานี!M132+อุบลราชธานี!M132</f>
        <v>23264.260000000002</v>
      </c>
      <c r="N132" s="52">
        <f t="shared" ca="1" si="14"/>
        <v>3.6708891518737672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f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f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f>กาฬสินธุ์!J136+ขอนแก่น!J136+ชัยภูมิ!J136+นครพนม!J136+นครราชสีมา!J136+บึงกาฬ!J136+บุรีรัมย์!J136+มหาสารคาม!J136+มุกดาหาร!J136+ยโสธร!J136+ร้อยเอ็ด!J136+เลย!J136+ศรีสะเกษ!J136+สกลนคร!J136+สุรินทร์!J136+หนองคาย!J136+หนองบัวลำภู!J136+อำนาจเจริญ!J136+อุดรธานี!J136+อุบลราชธานี!J136</f>
        <v>2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f>กาฬสินธุ์!J137+ขอนแก่น!J137+ชัยภูมิ!J137+นครพนม!J137+นครราชสีมา!J137+บึงกาฬ!J137+บุรีรัมย์!J137+มหาสารคาม!J137+มุกดาหาร!J137+ยโสธร!J137+ร้อยเอ็ด!J137+เลย!J137+ศรีสะเกษ!J137+สกลนคร!J137+สุรินทร์!J137+หนองคาย!J137+หนองบัวลำภู!J137+อำนาจเจริญ!J137+อุดรธานี!J137+อุบลราชธานี!J137</f>
        <v>2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100</v>
      </c>
      <c r="J138" s="153">
        <f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0</v>
      </c>
      <c r="K138" s="79">
        <f ca="1">IF(I138&gt;0,J138*100/I138,0)</f>
        <v>0</v>
      </c>
      <c r="L138" s="60"/>
      <c r="M138" s="60"/>
      <c r="N138" s="60"/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47">
        <f ca="1">กาฬสินธุ์!I140+ขอนแก่น!I140+ชัยภูมิ!I140+นครพนม!I140+นครราชสีมา!I140+บึงกาฬ!I140+บุรีรัมย์!I140+มหาสารคาม!I140+มุกดาหาร!I140+ยโสธร!I140+ร้อยเอ็ด!I140+เลย!I140+ศรีสะเกษ!I140+สกลนคร!I140+สุรินทร์!I140+หนองคาย!I140+หนองบัวลำภู!I140+อำนาจเจริญ!I140+อุดรธานี!I140+อุบลราชธานี!I140</f>
        <v>65</v>
      </c>
      <c r="J140" s="67">
        <f>กาฬสินธุ์!J140+ขอนแก่น!J140+ชัยภูมิ!J140+นครพนม!J140+นครราชสีมา!J140+บึงกาฬ!J140+บุรีรัมย์!J140+มหาสารคาม!J140+มุกดาหาร!J140+ยโสธร!J140+ร้อยเอ็ด!J140+เลย!J140+ศรีสะเกษ!J140+สกลนคร!J140+สุรินทร์!J140+หนองคาย!J140+หนองบัวลำภู!J140+อำนาจเจริญ!J140+อุดรธานี!J140+อุบลราชธานี!J140</f>
        <v>0</v>
      </c>
      <c r="K140" s="48">
        <f t="shared" ref="K140:K141" ca="1" si="15">IF(I140&gt;0,J140*100/I140,0)</f>
        <v>0</v>
      </c>
      <c r="L140" s="60"/>
      <c r="M140" s="60"/>
      <c r="N140" s="60"/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47">
        <f ca="1">กาฬสินธุ์!I141+ขอนแก่น!I141+ชัยภูมิ!I141+นครพนม!I141+นครราชสีมา!I141+บึงกาฬ!I141+บุรีรัมย์!I141+มหาสารคาม!I141+มุกดาหาร!I141+ยโสธร!I141+ร้อยเอ็ด!I141+เลย!I141+ศรีสะเกษ!I141+สกลนคร!I141+สุรินทร์!I141+หนองคาย!I141+หนองบัวลำภู!I141+อำนาจเจริญ!I141+อุดรธานี!I141+อุบลราชธานี!I141</f>
        <v>0</v>
      </c>
      <c r="J141" s="67">
        <f>กาฬสินธุ์!J141+ขอนแก่น!J141+ชัยภูมิ!J141+นครพนม!J141+นครราชสีมา!J141+บึงกาฬ!J141+บุรีรัมย์!J141+มหาสารคาม!J141+มุกดาหาร!J141+ยโสธร!J141+ร้อยเอ็ด!J141+เลย!J141+ศรีสะเกษ!J141+สกลนคร!J141+สุรินทร์!J141+หนองคาย!J141+หนองบัวลำภู!J141+อำนาจเจริญ!J141+อุดรธานี!J141+อุบลราชธานี!J141</f>
        <v>0</v>
      </c>
      <c r="K141" s="48">
        <f t="shared" ca="1" si="15"/>
        <v>0</v>
      </c>
      <c r="L141" s="60"/>
      <c r="M141" s="60"/>
      <c r="N141" s="60"/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f>กาฬสินธุ์!J142+ขอนแก่น!J142+ชัยภูมิ!J142+นครพนม!J142+นครราชสีมา!J142+บึงกาฬ!J142+บุรีรัมย์!J142+มหาสารคาม!J142+มุกดาหาร!J142+ยโสธร!J142+ร้อยเอ็ด!J142+เลย!J142+ศรีสะเกษ!J142+สกลนคร!J142+สุรินทร์!J142+หนองคาย!J142+หนองบัวลำภู!J142+อำนาจเจริญ!J142+อุดรธานี!J142+อุบลราชธานี!J142</f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f>กาฬสินธุ์!J143+ขอนแก่น!J143+ชัยภูมิ!J143+นครพนม!J143+นครราชสีมา!J143+บึงกาฬ!J143+บุรีรัมย์!J143+มหาสารคาม!J143+มุกดาหาร!J143+ยโสธร!J143+ร้อยเอ็ด!J143+เลย!J143+ศรีสะเกษ!J143+สกลนคร!J143+สุรินทร์!J143+หนองคาย!J143+หนองบัวลำภู!J143+อำนาจเจริญ!J143+อุดรธานี!J143+อุบลราชธานี!J143</f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ca="1">กาฬสินธุ์!I144+ขอนแก่น!I144+ชัยภูมิ!I144+นครพนม!I144+นครราชสีมา!I144+บึงกาฬ!I144+บุรีรัมย์!I144+มหาสารคาม!I144+มุกดาหาร!I144+ยโสธร!I144+ร้อยเอ็ด!I144+เลย!I144+ศรีสะเกษ!I144+สกลนคร!I144+สุรินทร์!I144+หนองคาย!I144+หนองบัวลำภู!I144+อำนาจเจริญ!I144+อุดรธานี!I144+อุบลราชธานี!I144</f>
        <v>261</v>
      </c>
      <c r="J144" s="136">
        <f>กาฬสินธุ์!J144+ขอนแก่น!J144+ชัยภูมิ!J144+นครพนม!J144+นครราชสีมา!J144+บึงกาฬ!J144+บุรีรัมย์!J144+มหาสารคาม!J144+มุกดาหาร!J144+ยโสธร!J144+ร้อยเอ็ด!J144+เลย!J144+ศรีสะเกษ!J144+สกลนคร!J144+สุรินทร์!J144+หนองคาย!J144+หนองบัวลำภู!J144+อำนาจเจริญ!J144+อุดรธานี!J144+อุบลราชธานี!J144</f>
        <v>1</v>
      </c>
      <c r="K144" s="137">
        <f ca="1">IF(I144&gt;0,J144*100/I144,0)</f>
        <v>0.38314176245210729</v>
      </c>
      <c r="L144" s="13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379415</v>
      </c>
      <c r="M144" s="138">
        <f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/>
      <c r="J145" s="47"/>
      <c r="K145" s="48"/>
      <c r="L145" s="49">
        <f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0</v>
      </c>
      <c r="M145" s="49">
        <f>กาฬสินธุ์!M145+ขอนแก่น!M145+ชัยภูมิ!M145+นครพนม!M145+นครราชสีมา!M145+บึงกาฬ!M145+บุรีรัมย์!M145+มหาสารคาม!M145+มุกดาหาร!M145+ยโสธร!M145+ร้อยเอ็ด!M145+เลย!M145+ศรีสะเกษ!M145+สกลนคร!M145+สุรินทร์!M145+หนองคาย!M145+หนองบัวลำภู!M145+อำนาจเจริญ!M145+อุดรธานี!M145+อุบลราชธานี!M145</f>
        <v>0</v>
      </c>
      <c r="N145" s="49">
        <f t="shared" ref="N145:N148" si="16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379415</v>
      </c>
      <c r="M146" s="49">
        <f>กาฬสินธุ์!M146+ขอนแก่น!M146+ชัยภูมิ!M146+นครพนม!M146+นครราชสีมา!M146+บึงกาฬ!M146+บุรีรัมย์!M146+มหาสารคาม!M146+มุกดาหาร!M146+ยโสธร!M146+ร้อยเอ็ด!M146+เลย!M146+ศรีสะเกษ!M146+สกลนคร!M146+สุรินทร์!M146+หนองคาย!M146+หนองบัวลำภู!M146+อำนาจเจริญ!M146+อุดรธานี!M146+อุบลราชธานี!M146</f>
        <v>0</v>
      </c>
      <c r="N146" s="49">
        <f t="shared" ca="1" si="16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52">
        <f>กาฬสินธุ์!M147+ขอนแก่น!M147+ชัยภูมิ!M147+นครพนม!M147+นครราชสีมา!M147+บึงกาฬ!M147+บุรีรัมย์!M147+มหาสารคาม!M147+มุกดาหาร!M147+ยโสธร!M147+ร้อยเอ็ด!M147+เลย!M147+ศรีสะเกษ!M147+สกลนคร!M147+สุรินทร์!M147+หนองคาย!M147+หนองบัวลำภู!M147+อำนาจเจริญ!M147+อุดรธานี!M147+อุบลราชธานี!M147</f>
        <v>0</v>
      </c>
      <c r="N147" s="52">
        <f t="shared" si="16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379415</v>
      </c>
      <c r="M148" s="53">
        <f>กาฬสินธุ์!M148+ขอนแก่น!M148+ชัยภูมิ!M148+นครพนม!M148+นครราชสีมา!M148+บึงกาฬ!M148+บุรีรัมย์!M148+มหาสารคาม!M148+มุกดาหาร!M148+ยโสธร!M148+ร้อยเอ็ด!M148+เลย!M148+ศรีสะเกษ!M148+สกลนคร!M148+สุรินทร์!M148+หนองคาย!M148+หนองบัวลำภู!M148+อำนาจเจริญ!M148+อุดรธานี!M148+อุบลราชธานี!M148</f>
        <v>0</v>
      </c>
      <c r="N148" s="52">
        <f t="shared" ca="1" si="16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261</v>
      </c>
      <c r="J149" s="136">
        <f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1</v>
      </c>
      <c r="K149" s="137">
        <f ca="1">IF(I149&gt;0,J149*100/I149,0)</f>
        <v>0.38314176245210729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f>กาฬสินธุ์!J151+ขอนแก่น!J151+ชัยภูมิ!J151+นครพนม!J151+นครราชสีมา!J151+บึงกาฬ!J151+บุรีรัมย์!J151+มหาสารคาม!J151+มุกดาหาร!J151+ยโสธร!J151+ร้อยเอ็ด!J151+เลย!J151+ศรีสะเกษ!J151+สกลนคร!J151+สุรินทร์!J151+หนองคาย!J151+หนองบัวลำภู!J151+อำนาจเจริญ!J151+อุดรธานี!J151+อุบลราชธานี!J151</f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f>กาฬสินธุ์!J152+ขอนแก่น!J152+ชัยภูมิ!J152+นครพนม!J152+นครราชสีมา!J152+บึงกาฬ!J152+บุรีรัมย์!J152+มหาสารคาม!J152+มุกดาหาร!J152+ยโสธร!J152+ร้อยเอ็ด!J152+เลย!J152+ศรีสะเกษ!J152+สกลนคร!J152+สุรินทร์!J152+หนองคาย!J152+หนองบัวลำภู!J152+อำนาจเจริญ!J152+อุดรธานี!J152+อุบลราชธานี!J152</f>
        <v>9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f>กาฬสินธุ์!J153+ขอนแก่น!J153+ชัยภูมิ!J153+นครพนม!J153+นครราชสีมา!J153+บึงกาฬ!J153+บุรีรัมย์!J153+มหาสารคาม!J153+มุกดาหาร!J153+ยโสธร!J153+ร้อยเอ็ด!J153+เลย!J153+ศรีสะเกษ!J153+สกลนคร!J153+สุรินทร์!J153+หนองคาย!J153+หนองบัวลำภู!J153+อำนาจเจริญ!J153+อุดรธานี!J153+อุบลราชธานี!J153</f>
        <v>7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f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6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80</v>
      </c>
      <c r="H155" s="65" t="s">
        <v>16</v>
      </c>
      <c r="I155" s="66">
        <f ca="1">กาฬสินธุ์!I155+ขอนแก่น!I155+ชัยภูมิ!I155+นครพนม!I155+นครราชสีมา!I155+บึงกาฬ!I155+บุรีรัมย์!I155+มหาสารคาม!I155+มุกดาหาร!I155+ยโสธร!I155+ร้อยเอ็ด!I155+เลย!I155+ศรีสะเกษ!I155+สกลนคร!I155+สุรินทร์!I155+หนองคาย!I155+หนองบัวลำภู!I155+อำนาจเจริญ!I155+อุดรธานี!I155+อุบลราชธานี!I155</f>
        <v>261</v>
      </c>
      <c r="J155" s="67">
        <f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</v>
      </c>
      <c r="K155" s="48">
        <f ca="1">IF(I155&gt;0,J155*100/I155,0)</f>
        <v>0.38314176245210729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f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f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0</v>
      </c>
      <c r="J158" s="136">
        <f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7">
        <f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7">
        <f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1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7">
        <f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1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7">
        <f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f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0</v>
      </c>
      <c r="J164" s="67">
        <f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7">
        <f>กาฬสินธุ์!J165+ขอนแก่น!J165+ชัยภูมิ!J165+นครพนม!J165+นครราชสีมา!J165+บึงกาฬ!J165+บุรีรัมย์!J165+มหาสารคาม!J165+มุกดาหาร!J165+ยโสธร!J165+ร้อยเอ็ด!J165+เลย!J165+ศรีสะเกษ!J165+สกลนคร!J165+สุรินทร์!J165+หนองคาย!J165+หนองบัวลำภู!J165+อำนาจเจริญ!J165+อุดรธานี!J165+อุบลราชธานี!J165</f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112">
        <f>กาฬสินธุ์!J166+ขอนแก่น!J166+ชัยภูมิ!J166+นครพนม!J166+นครราชสีมา!J166+บึงกาฬ!J166+บุรีรัมย์!J166+มหาสารคาม!J166+มุกดาหาร!J166+ยโสธร!J166+ร้อยเอ็ด!J166+เลย!J166+ศรีสะเกษ!J166+สกลนคร!J166+สุรินทร์!J166+หนองคาย!J166+หนองบัวลำภู!J166+อำนาจเจริญ!J166+อุดรธานี!J166+อุบลราชธานี!J166</f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กาฬสินธุ์!I169+ขอนแก่น!I169+ชัยภูมิ!I169+นครพนม!I169+นครราชสีมา!I169+บึงกาฬ!I169+บุรีรัมย์!I169+มหาสารคาม!I169+มุกดาหาร!I169+ยโสธร!I169+ร้อยเอ็ด!I169+เลย!I169+ศรีสะเกษ!I169+สกลนคร!I169+สุรินทร์!I169+หนองคาย!I169+หนองบัวลำภู!I169+อำนาจเจริญ!I169+อุดรธานี!I169+อุบลราชธานี!I169</f>
        <v>240</v>
      </c>
      <c r="J169" s="177">
        <f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78">
        <f ca="1">IF(I169&gt;0,J169*100/I169,0)</f>
        <v>0</v>
      </c>
      <c r="L169" s="179">
        <f ca="1">กาฬสินธุ์!L169+ขอนแก่น!L169+ชัยภูมิ!L169+นครพนม!L169+นครราชสีมา!L169+บึงกาฬ!L169+บุรีรัมย์!L169+มหาสารคาม!L169+มุกดาหาร!L169+ยโสธร!L169+ร้อยเอ็ด!L169+เลย!L169+ศรีสะเกษ!L169+สกลนคร!L169+สุรินทร์!L169+หนองคาย!L169+หนองบัวลำภู!L169+อำนาจเจริญ!L169+อุดรธานี!L169+อุบลราชธานี!L169</f>
        <v>1364900</v>
      </c>
      <c r="M169" s="179">
        <f>กาฬสินธุ์!M169+ขอนแก่น!M169+ชัยภูมิ!M169+นครพนม!M169+นครราชสีมา!M169+บึงกาฬ!M169+บุรีรัมย์!M169+มหาสารคาม!M169+มุกดาหาร!M169+ยโสธร!M169+ร้อยเอ็ด!M169+เลย!M169+ศรีสะเกษ!M169+สกลนคร!M169+สุรินทร์!M169+หนองคาย!M169+หนองบัวลำภู!M169+อำนาจเจริญ!M169+อุดรธานี!M169+อุบลราชธานี!M169</f>
        <v>9000</v>
      </c>
      <c r="N169" s="178">
        <f ca="1">IF(L169&gt;0,M169*100/L169,0)</f>
        <v>0.65938896622463183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f>กาฬสินธุ์!L170+ขอนแก่น!L170+ชัยภูมิ!L170+นครพนม!L170+นครราชสีมา!L170+บึงกาฬ!L170+บุรีรัมย์!L170+มหาสารคาม!L170+มุกดาหาร!L170+ยโสธร!L170+ร้อยเอ็ด!L170+เลย!L170+ศรีสะเกษ!L170+สกลนคร!L170+สุรินทร์!L170+หนองคาย!L170+หนองบัวลำภู!L170+อำนาจเจริญ!L170+อุดรธานี!L170+อุบลราชธานี!L170</f>
        <v>0</v>
      </c>
      <c r="M170" s="49">
        <f>กาฬสินธุ์!M170+ขอนแก่น!M170+ชัยภูมิ!M170+นครพนม!M170+นครราชสีมา!M170+บึงกาฬ!M170+บุรีรัมย์!M170+มหาสารคาม!M170+มุกดาหาร!M170+ยโสธร!M170+ร้อยเอ็ด!M170+เลย!M170+ศรีสะเกษ!M170+สกลนคร!M170+สุรินทร์!M170+หนองคาย!M170+หนองบัวลำภู!M170+อำนาจเจริญ!M170+อุดรธานี!M170+อุบลราชธานี!M170</f>
        <v>0</v>
      </c>
      <c r="N170" s="49">
        <f t="shared" ref="N170:N173" si="17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ca="1">กาฬสินธุ์!L171+ขอนแก่น!L171+ชัยภูมิ!L171+นครพนม!L171+นครราชสีมา!L171+บึงกาฬ!L171+บุรีรัมย์!L171+มหาสารคาม!L171+มุกดาหาร!L171+ยโสธร!L171+ร้อยเอ็ด!L171+เลย!L171+ศรีสะเกษ!L171+สกลนคร!L171+สุรินทร์!L171+หนองคาย!L171+หนองบัวลำภู!L171+อำนาจเจริญ!L171+อุดรธานี!L171+อุบลราชธานี!L171</f>
        <v>1364900</v>
      </c>
      <c r="M171" s="49">
        <f>กาฬสินธุ์!M171+ขอนแก่น!M171+ชัยภูมิ!M171+นครพนม!M171+นครราชสีมา!M171+บึงกาฬ!M171+บุรีรัมย์!M171+มหาสารคาม!M171+มุกดาหาร!M171+ยโสธร!M171+ร้อยเอ็ด!M171+เลย!M171+ศรีสะเกษ!M171+สกลนคร!M171+สุรินทร์!M171+หนองคาย!M171+หนองบัวลำภู!M171+อำนาจเจริญ!M171+อุดรธานี!M171+อุบลราชธานี!M171</f>
        <v>9000</v>
      </c>
      <c r="N171" s="49">
        <f t="shared" ca="1" si="17"/>
        <v>0.65938896622463183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กาฬสินธุ์!L172+ขอนแก่น!L172+ชัยภูมิ!L172+นครพนม!L172+นครราชสีมา!L172+บึงกาฬ!L172+บุรีรัมย์!L172+มหาสารคาม!L172+มุกดาหาร!L172+ยโสธร!L172+ร้อยเอ็ด!L172+เลย!L172+ศรีสะเกษ!L172+สกลนคร!L172+สุรินทร์!L172+หนองคาย!L172+หนองบัวลำภู!L172+อำนาจเจริญ!L172+อุดรธานี!L172+อุบลราชธานี!L172</f>
        <v>396000</v>
      </c>
      <c r="M172" s="53">
        <f>กาฬสินธุ์!M172+ขอนแก่น!M172+ชัยภูมิ!M172+นครพนม!M172+นครราชสีมา!M172+บึงกาฬ!M172+บุรีรัมย์!M172+มหาสารคาม!M172+มุกดาหาร!M172+ยโสธร!M172+ร้อยเอ็ด!M172+เลย!M172+ศรีสะเกษ!M172+สกลนคร!M172+สุรินทร์!M172+หนองคาย!M172+หนองบัวลำภู!M172+อำนาจเจริญ!M172+อุดรธานี!M172+อุบลราชธานี!M172</f>
        <v>9000</v>
      </c>
      <c r="N172" s="52">
        <f t="shared" ca="1" si="17"/>
        <v>2.2727272727272729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กาฬสินธุ์!L173+ขอนแก่น!L173+ชัยภูมิ!L173+นครพนม!L173+นครราชสีมา!L173+บึงกาฬ!L173+บุรีรัมย์!L173+มหาสารคาม!L173+มุกดาหาร!L173+ยโสธร!L173+ร้อยเอ็ด!L173+เลย!L173+ศรีสะเกษ!L173+สกลนคร!L173+สุรินทร์!L173+หนองคาย!L173+หนองบัวลำภู!L173+อำนาจเจริญ!L173+อุดรธานี!L173+อุบลราชธานี!L173</f>
        <v>968900</v>
      </c>
      <c r="M173" s="53">
        <f>กาฬสินธุ์!M173+ขอนแก่น!M173+ชัยภูมิ!M173+นครพนม!M173+นครราชสีมา!M173+บึงกาฬ!M173+บุรีรัมย์!M173+มหาสารคาม!M173+มุกดาหาร!M173+ยโสธร!M173+ร้อยเอ็ด!M173+เลย!M173+ศรีสะเกษ!M173+สกลนคร!M173+สุรินทร์!M173+หนองคาย!M173+หนองบัวลำภู!M173+อำนาจเจริญ!M173+อุดรธานี!M173+อุบลราชธานี!M173</f>
        <v>0</v>
      </c>
      <c r="N173" s="52">
        <f t="shared" ca="1" si="17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f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f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7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f>กาฬสินธุ์!J177+ขอนแก่น!J177+ชัยภูมิ!J177+นครพนม!J177+นครราชสีมา!J177+บึงกาฬ!J177+บุรีรัมย์!J177+มหาสารคาม!J177+มุกดาหาร!J177+ยโสธร!J177+ร้อยเอ็ด!J177+เลย!J177+ศรีสะเกษ!J177+สกลนคร!J177+สุรินทร์!J177+หนองคาย!J177+หนองบัวลำภู!J177+อำนาจเจริญ!J177+อุดรธานี!J177+อุบลราชธานี!J177</f>
        <v>5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f>กาฬสินธุ์!J178+ขอนแก่น!J178+ชัยภูมิ!J178+นครพนม!J178+นครราชสีมา!J178+บึงกาฬ!J178+บุรีรัมย์!J178+มหาสารคาม!J178+มุกดาหาร!J178+ยโสธร!J178+ร้อยเอ็ด!J178+เลย!J178+ศรีสะเกษ!J178+สกลนคร!J178+สุรินทร์!J178+หนองคาย!J178+หนองบัวลำภู!J178+อำนาจเจริญ!J178+อุดรธานี!J178+อุบลราชธานี!J178</f>
        <v>3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กาฬสินธุ์!I179+ขอนแก่น!I179+ชัยภูมิ!I179+นครพนม!I179+นครราชสีมา!I179+บึงกาฬ!I179+บุรีรัมย์!I179+มหาสารคาม!I179+มุกดาหาร!I179+ยโสธร!I179+ร้อยเอ็ด!I179+เลย!I179+ศรีสะเกษ!I179+สกลนคร!I179+สุรินทร์!I179+หนองคาย!I179+หนองบัวลำภู!I179+อำนาจเจริญ!I179+อุดรธานี!I179+อุบลราชธานี!I179</f>
        <v>9</v>
      </c>
      <c r="J179" s="67">
        <f>กาฬสินธุ์!J179+ขอนแก่น!J179+ชัยภูมิ!J179+นครพนม!J179+นครราชสีมา!J179+บึงกาฬ!J179+บุรีรัมย์!J179+มหาสารคาม!J179+มุกดาหาร!J179+ยโสธร!J179+ร้อยเอ็ด!J179+เลย!J179+ศรีสะเกษ!J179+สกลนคร!J179+สุรินทร์!J179+หนองคาย!J179+หนองบัวลำภู!J179+อำนาจเจริญ!J179+อุดรธานี!J179+อุบลราชธานี!J179</f>
        <v>0</v>
      </c>
      <c r="K179" s="48">
        <f t="shared" ref="K179:K182" ca="1" si="18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กาฬสินธุ์!I180+ขอนแก่น!I180+ชัยภูมิ!I180+นครพนม!I180+นครราชสีมา!I180+บึงกาฬ!I180+บุรีรัมย์!I180+มหาสารคาม!I180+มุกดาหาร!I180+ยโสธร!I180+ร้อยเอ็ด!I180+เลย!I180+ศรีสะเกษ!I180+สกลนคร!I180+สุรินทร์!I180+หนองคาย!I180+หนองบัวลำภู!I180+อำนาจเจริญ!I180+อุดรธานี!I180+อุบลราชธานี!I180</f>
        <v>240</v>
      </c>
      <c r="J180" s="67">
        <f>กาฬสินธุ์!J180+ขอนแก่น!J180+ชัยภูมิ!J180+นครพนม!J180+นครราชสีมา!J180+บึงกาฬ!J180+บุรีรัมย์!J180+มหาสารคาม!J180+มุกดาหาร!J180+ยโสธร!J180+ร้อยเอ็ด!J180+เลย!J180+ศรีสะเกษ!J180+สกลนคร!J180+สุรินทร์!J180+หนองคาย!J180+หนองบัวลำภู!J180+อำนาจเจริญ!J180+อุดรธานี!J180+อุบลราชธานี!J180</f>
        <v>0</v>
      </c>
      <c r="K180" s="48">
        <f t="shared" ca="1" si="18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กาฬสินธุ์!I181+ขอนแก่น!I181+ชัยภูมิ!I181+นครพนม!I181+นครราชสีมา!I181+บึงกาฬ!I181+บุรีรัมย์!I181+มหาสารคาม!I181+มุกดาหาร!I181+ยโสธร!I181+ร้อยเอ็ด!I181+เลย!I181+ศรีสะเกษ!I181+สกลนคร!I181+สุรินทร์!I181+หนองคาย!I181+หนองบัวลำภู!I181+อำนาจเจริญ!I181+อุดรธานี!I181+อุบลราชธานี!I181</f>
        <v>240</v>
      </c>
      <c r="J181" s="67">
        <f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48">
        <f t="shared" ca="1" si="18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47">
        <f ca="1">กาฬสินธุ์!I182+ขอนแก่น!I182+ชัยภูมิ!I182+นครพนม!I182+นครราชสีมา!I182+บึงกาฬ!I182+บุรีรัมย์!I182+มหาสารคาม!I182+มุกดาหาร!I182+ยโสธร!I182+ร้อยเอ็ด!I182+เลย!I182+ศรีสะเกษ!I182+สกลนคร!I182+สุรินทร์!I182+หนองคาย!I182+หนองบัวลำภู!I182+อำนาจเจริญ!I182+อุดรธานี!I182+อุบลราชธานี!I182</f>
        <v>9</v>
      </c>
      <c r="J182" s="67">
        <f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0</v>
      </c>
      <c r="K182" s="48">
        <f t="shared" ca="1" si="18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f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f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255</v>
      </c>
      <c r="J185" s="177">
        <f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0</v>
      </c>
      <c r="K185" s="178">
        <f ca="1">IF(I185&gt;0,J185*100/I185,0)</f>
        <v>0</v>
      </c>
      <c r="L185" s="179">
        <f ca="1">กาฬสินธุ์!L185+ขอนแก่น!L185+ชัยภูมิ!L185+นครพนม!L185+นครราชสีมา!L185+บึงกาฬ!L185+บุรีรัมย์!L185+มหาสารคาม!L185+มุกดาหาร!L185+ยโสธร!L185+ร้อยเอ็ด!L185+เลย!L185+ศรีสะเกษ!L185+สกลนคร!L185+สุรินทร์!L185+หนองคาย!L185+หนองบัวลำภู!L185+อำนาจเจริญ!L185+อุดรธานี!L185+อุบลราชธานี!L185</f>
        <v>2016400</v>
      </c>
      <c r="M185" s="179">
        <f>กาฬสินธุ์!M185+ขอนแก่น!M185+ชัยภูมิ!M185+นครพนม!M185+นครราชสีมา!M185+บึงกาฬ!M185+บุรีรัมย์!M185+มหาสารคาม!M185+มุกดาหาร!M185+ยโสธร!M185+ร้อยเอ็ด!M185+เลย!M185+ศรีสะเกษ!M185+สกลนคร!M185+สุรินทร์!M185+หนองคาย!M185+หนองบัวลำภู!M185+อำนาจเจริญ!M185+อุดรธานี!M185+อุบลราชธานี!M185</f>
        <v>21700</v>
      </c>
      <c r="N185" s="178">
        <f ca="1">IF(L185&gt;0,M185*100/L185,0)</f>
        <v>1.076175362031343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f>กาฬสินธุ์!L186+ขอนแก่น!L186+ชัยภูมิ!L186+นครพนม!L186+นครราชสีมา!L186+บึงกาฬ!L186+บุรีรัมย์!L186+มหาสารคาม!L186+มุกดาหาร!L186+ยโสธร!L186+ร้อยเอ็ด!L186+เลย!L186+ศรีสะเกษ!L186+สกลนคร!L186+สุรินทร์!L186+หนองคาย!L186+หนองบัวลำภู!L186+อำนาจเจริญ!L186+อุดรธานี!L186+อุบลราชธานี!L186</f>
        <v>0</v>
      </c>
      <c r="M186" s="49">
        <f>กาฬสินธุ์!M186+ขอนแก่น!M186+ชัยภูมิ!M186+นครพนม!M186+นครราชสีมา!M186+บึงกาฬ!M186+บุรีรัมย์!M186+มหาสารคาม!M186+มุกดาหาร!M186+ยโสธร!M186+ร้อยเอ็ด!M186+เลย!M186+ศรีสะเกษ!M186+สกลนคร!M186+สุรินทร์!M186+หนองคาย!M186+หนองบัวลำภู!M186+อำนาจเจริญ!M186+อุดรธานี!M186+อุบลราชธานี!M186</f>
        <v>0</v>
      </c>
      <c r="N186" s="49">
        <f t="shared" ref="N186:N189" si="19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ca="1">กาฬสินธุ์!L187+ขอนแก่น!L187+ชัยภูมิ!L187+นครพนม!L187+นครราชสีมา!L187+บึงกาฬ!L187+บุรีรัมย์!L187+มหาสารคาม!L187+มุกดาหาร!L187+ยโสธร!L187+ร้อยเอ็ด!L187+เลย!L187+ศรีสะเกษ!L187+สกลนคร!L187+สุรินทร์!L187+หนองคาย!L187+หนองบัวลำภู!L187+อำนาจเจริญ!L187+อุดรธานี!L187+อุบลราชธานี!L187</f>
        <v>2016400</v>
      </c>
      <c r="M187" s="49">
        <f>กาฬสินธุ์!M187+ขอนแก่น!M187+ชัยภูมิ!M187+นครพนม!M187+นครราชสีมา!M187+บึงกาฬ!M187+บุรีรัมย์!M187+มหาสารคาม!M187+มุกดาหาร!M187+ยโสธร!M187+ร้อยเอ็ด!M187+เลย!M187+ศรีสะเกษ!M187+สกลนคร!M187+สุรินทร์!M187+หนองคาย!M187+หนองบัวลำภู!M187+อำนาจเจริญ!M187+อุดรธานี!M187+อุบลราชธานี!M187</f>
        <v>21700</v>
      </c>
      <c r="N187" s="49">
        <f t="shared" ca="1" si="19"/>
        <v>1.076175362031343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กาฬสินธุ์!L188+ขอนแก่น!L188+ชัยภูมิ!L188+นครพนม!L188+นครราชสีมา!L188+บึงกาฬ!L188+บุรีรัมย์!L188+มหาสารคาม!L188+มุกดาหาร!L188+ยโสธร!L188+ร้อยเอ็ด!L188+เลย!L188+ศรีสะเกษ!L188+สกลนคร!L188+สุรินทร์!L188+หนองคาย!L188+หนองบัวลำภู!L188+อำนาจเจริญ!L188+อุดรธานี!L188+อุบลราชธานี!L188</f>
        <v>528000</v>
      </c>
      <c r="M188" s="53">
        <f>กาฬสินธุ์!M188+ขอนแก่น!M188+ชัยภูมิ!M188+นครพนม!M188+นครราชสีมา!M188+บึงกาฬ!M188+บุรีรัมย์!M188+มหาสารคาม!M188+มุกดาหาร!M188+ยโสธร!M188+ร้อยเอ็ด!M188+เลย!M188+ศรีสะเกษ!M188+สกลนคร!M188+สุรินทร์!M188+หนองคาย!M188+หนองบัวลำภู!M188+อำนาจเจริญ!M188+อุดรธานี!M188+อุบลราชธานี!M188</f>
        <v>18500</v>
      </c>
      <c r="N188" s="52">
        <f t="shared" ca="1" si="19"/>
        <v>3.5037878787878789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กาฬสินธุ์!L189+ขอนแก่น!L189+ชัยภูมิ!L189+นครพนม!L189+นครราชสีมา!L189+บึงกาฬ!L189+บุรีรัมย์!L189+มหาสารคาม!L189+มุกดาหาร!L189+ยโสธร!L189+ร้อยเอ็ด!L189+เลย!L189+ศรีสะเกษ!L189+สกลนคร!L189+สุรินทร์!L189+หนองคาย!L189+หนองบัวลำภู!L189+อำนาจเจริญ!L189+อุดรธานี!L189+อุบลราชธานี!L189</f>
        <v>1488400</v>
      </c>
      <c r="M189" s="53">
        <f>กาฬสินธุ์!M189+ขอนแก่น!M189+ชัยภูมิ!M189+นครพนม!M189+นครราชสีมา!M189+บึงกาฬ!M189+บุรีรัมย์!M189+มหาสารคาม!M189+มุกดาหาร!M189+ยโสธร!M189+ร้อยเอ็ด!M189+เลย!M189+ศรีสะเกษ!M189+สกลนคร!M189+สุรินทร์!M189+หนองคาย!M189+หนองบัวลำภู!M189+อำนาจเจริญ!M189+อุดรธานี!M189+อุบลราชธานี!M189</f>
        <v>3200</v>
      </c>
      <c r="N189" s="52">
        <f t="shared" ca="1" si="19"/>
        <v>0.21499596882558453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f>กาฬสินธุ์!J191+ขอนแก่น!J191+ชัยภูมิ!J191+นครพนม!J191+นครราชสีมา!J191+บึงกาฬ!J191+บุรีรัมย์!J191+มหาสารคาม!J191+มุกดาหาร!J191+ยโสธร!J191+ร้อยเอ็ด!J191+เลย!J191+ศรีสะเกษ!J191+สกลนคร!J191+สุรินทร์!J191+หนองคาย!J191+หนองบัวลำภู!J191+อำนาจเจริญ!J191+อุดรธานี!J191+อุบลราชธานี!J191</f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f>กาฬสินธุ์!J192+ขอนแก่น!J192+ชัยภูมิ!J192+นครพนม!J192+นครราชสีมา!J192+บึงกาฬ!J192+บุรีรัมย์!J192+มหาสารคาม!J192+มุกดาหาร!J192+ยโสธร!J192+ร้อยเอ็ด!J192+เลย!J192+ศรีสะเกษ!J192+สกลนคร!J192+สุรินทร์!J192+หนองคาย!J192+หนองบัวลำภู!J192+อำนาจเจริญ!J192+อุดรธานี!J192+อุบลราชธานี!J192</f>
        <v>9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f>กาฬสินธุ์!J193+ขอนแก่น!J193+ชัยภูมิ!J193+นครพนม!J193+นครราชสีมา!J193+บึงกาฬ!J193+บุรีรัมย์!J193+มหาสารคาม!J193+มุกดาหาร!J193+ยโสธร!J193+ร้อยเอ็ด!J193+เลย!J193+ศรีสะเกษ!J193+สกลนคร!J193+สุรินทร์!J193+หนองคาย!J193+หนองบัวลำภู!J193+อำนาจเจริญ!J193+อุดรธานี!J193+อุบลราชธานี!J193</f>
        <v>4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f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3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กาฬสินธุ์!I195+ขอนแก่น!I195+ชัยภูมิ!I195+นครพนม!I195+นครราชสีมา!I195+บึงกาฬ!I195+บุรีรัมย์!I195+มหาสารคาม!I195+มุกดาหาร!I195+ยโสธร!I195+ร้อยเอ็ด!I195+เลย!I195+ศรีสะเกษ!I195+สกลนคร!I195+สุรินทร์!I195+หนองคาย!I195+หนองบัวลำภู!I195+อำนาจเจริญ!I195+อุดรธานี!I195+อุบลราชธานี!I195</f>
        <v>255</v>
      </c>
      <c r="J195" s="67">
        <f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f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f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35</v>
      </c>
      <c r="J199" s="177">
        <f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0</v>
      </c>
      <c r="K199" s="178">
        <f ca="1">IF(I199&gt;0,J199*100/I199,0)</f>
        <v>0</v>
      </c>
      <c r="L199" s="179">
        <f ca="1">กาฬสินธุ์!L199+ขอนแก่น!L199+ชัยภูมิ!L199+นครพนม!L199+นครราชสีมา!L199+บึงกาฬ!L199+บุรีรัมย์!L199+มหาสารคาม!L199+มุกดาหาร!L199+ยโสธร!L199+ร้อยเอ็ด!L199+เลย!L199+ศรีสะเกษ!L199+สกลนคร!L199+สุรินทร์!L199+หนองคาย!L199+หนองบัวลำภู!L199+อำนาจเจริญ!L199+อุดรธานี!L199+อุบลราชธานี!L199</f>
        <v>147180</v>
      </c>
      <c r="M199" s="179">
        <f>กาฬสินธุ์!M199+ขอนแก่น!M199+ชัยภูมิ!M199+นครพนม!M199+นครราชสีมา!M199+บึงกาฬ!M199+บุรีรัมย์!M199+มหาสารคาม!M199+มุกดาหาร!M199+ยโสธร!M199+ร้อยเอ็ด!M199+เลย!M199+ศรีสะเกษ!M199+สกลนคร!M199+สุรินทร์!M199+หนองคาย!M199+หนองบัวลำภู!M199+อำนาจเจริญ!M199+อุดรธานี!M199+อุบลราชธานี!M199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f>กาฬสินธุ์!L200+ขอนแก่น!L200+ชัยภูมิ!L200+นครพนม!L200+นครราชสีมา!L200+บึงกาฬ!L200+บุรีรัมย์!L200+มหาสารคาม!L200+มุกดาหาร!L200+ยโสธร!L200+ร้อยเอ็ด!L200+เลย!L200+ศรีสะเกษ!L200+สกลนคร!L200+สุรินทร์!L200+หนองคาย!L200+หนองบัวลำภู!L200+อำนาจเจริญ!L200+อุดรธานี!L200+อุบลราชธานี!L200</f>
        <v>0</v>
      </c>
      <c r="M200" s="49">
        <f>กาฬสินธุ์!M200+ขอนแก่น!M200+ชัยภูมิ!M200+นครพนม!M200+นครราชสีมา!M200+บึงกาฬ!M200+บุรีรัมย์!M200+มหาสารคาม!M200+มุกดาหาร!M200+ยโสธร!M200+ร้อยเอ็ด!M200+เลย!M200+ศรีสะเกษ!M200+สกลนคร!M200+สุรินทร์!M200+หนองคาย!M200+หนองบัวลำภู!M200+อำนาจเจริญ!M200+อุดรธานี!M200+อุบลราชธานี!M200</f>
        <v>0</v>
      </c>
      <c r="N200" s="49">
        <f t="shared" ref="N200:N203" si="20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ca="1">กาฬสินธุ์!L201+ขอนแก่น!L201+ชัยภูมิ!L201+นครพนม!L201+นครราชสีมา!L201+บึงกาฬ!L201+บุรีรัมย์!L201+มหาสารคาม!L201+มุกดาหาร!L201+ยโสธร!L201+ร้อยเอ็ด!L201+เลย!L201+ศรีสะเกษ!L201+สกลนคร!L201+สุรินทร์!L201+หนองคาย!L201+หนองบัวลำภู!L201+อำนาจเจริญ!L201+อุดรธานี!L201+อุบลราชธานี!L201</f>
        <v>147180</v>
      </c>
      <c r="M201" s="49">
        <f>กาฬสินธุ์!M201+ขอนแก่น!M201+ชัยภูมิ!M201+นครพนม!M201+นครราชสีมา!M201+บึงกาฬ!M201+บุรีรัมย์!M201+มหาสารคาม!M201+มุกดาหาร!M201+ยโสธร!M201+ร้อยเอ็ด!M201+เลย!M201+ศรีสะเกษ!M201+สกลนคร!M201+สุรินทร์!M201+หนองคาย!M201+หนองบัวลำภู!M201+อำนาจเจริญ!M201+อุดรธานี!M201+อุบลราชธานี!M201</f>
        <v>0</v>
      </c>
      <c r="N201" s="49">
        <f t="shared" ca="1" si="20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f>กาฬสินธุ์!L202+ขอนแก่น!L202+ชัยภูมิ!L202+นครพนม!L202+นครราชสีมา!L202+บึงกาฬ!L202+บุรีรัมย์!L202+มหาสารคาม!L202+มุกดาหาร!L202+ยโสธร!L202+ร้อยเอ็ด!L202+เลย!L202+ศรีสะเกษ!L202+สกลนคร!L202+สุรินทร์!L202+หนองคาย!L202+หนองบัวลำภู!L202+อำนาจเจริญ!L202+อุดรธานี!L202+อุบลราชธานี!L202</f>
        <v>0</v>
      </c>
      <c r="M202" s="52">
        <f>กาฬสินธุ์!M202+ขอนแก่น!M202+ชัยภูมิ!M202+นครพนม!M202+นครราชสีมา!M202+บึงกาฬ!M202+บุรีรัมย์!M202+มหาสารคาม!M202+มุกดาหาร!M202+ยโสธร!M202+ร้อยเอ็ด!M202+เลย!M202+ศรีสะเกษ!M202+สกลนคร!M202+สุรินทร์!M202+หนองคาย!M202+หนองบัวลำภู!M202+อำนาจเจริญ!M202+อุดรธานี!M202+อุบลราชธานี!M202</f>
        <v>0</v>
      </c>
      <c r="N202" s="52">
        <f t="shared" si="20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กาฬสินธุ์!L203+ขอนแก่น!L203+ชัยภูมิ!L203+นครพนม!L203+นครราชสีมา!L203+บึงกาฬ!L203+บุรีรัมย์!L203+มหาสารคาม!L203+มุกดาหาร!L203+ยโสธร!L203+ร้อยเอ็ด!L203+เลย!L203+ศรีสะเกษ!L203+สกลนคร!L203+สุรินทร์!L203+หนองคาย!L203+หนองบัวลำภู!L203+อำนาจเจริญ!L203+อุดรธานี!L203+อุบลราชธานี!L203</f>
        <v>147180</v>
      </c>
      <c r="M203" s="53">
        <f>กาฬสินธุ์!M203+ขอนแก่น!M203+ชัยภูมิ!M203+นครพนม!M203+นครราชสีมา!M203+บึงกาฬ!M203+บุรีรัมย์!M203+มหาสารคาม!M203+มุกดาหาร!M203+ยโสธร!M203+ร้อยเอ็ด!M203+เลย!M203+ศรีสะเกษ!M203+สกลนคร!M203+สุรินทร์!M203+หนองคาย!M203+หนองบัวลำภู!M203+อำนาจเจริญ!M203+อุดรธานี!M203+อุบลราชธานี!M203</f>
        <v>0</v>
      </c>
      <c r="N203" s="52">
        <f t="shared" ca="1" si="20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f>กาฬสินธุ์!J205+ขอนแก่น!J205+ชัยภูมิ!J205+นครพนม!J205+นครราชสีมา!J205+บึงกาฬ!J205+บุรีรัมย์!J205+มหาสารคาม!J205+มุกดาหาร!J205+ยโสธร!J205+ร้อยเอ็ด!J205+เลย!J205+ศรีสะเกษ!J205+สกลนคร!J205+สุรินทร์!J205+หนองคาย!J205+หนองบัวลำภู!J205+อำนาจเจริญ!J205+อุดรธานี!J205+อุบลราชธานี!J205</f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f>กาฬสินธุ์!J206+ขอนแก่น!J206+ชัยภูมิ!J206+นครพนม!J206+นครราชสีมา!J206+บึงกาฬ!J206+บุรีรัมย์!J206+มหาสารคาม!J206+มุกดาหาร!J206+ยโสธร!J206+ร้อยเอ็ด!J206+เลย!J206+ศรีสะเกษ!J206+สกลนคร!J206+สุรินทร์!J206+หนองคาย!J206+หนองบัวลำภู!J206+อำนาจเจริญ!J206+อุดรธานี!J206+อุบลราชธานี!J206</f>
        <v>1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f>กาฬสินธุ์!J207+ขอนแก่น!J207+ชัยภูมิ!J207+นครพนม!J207+นครราชสีมา!J207+บึงกาฬ!J207+บุรีรัมย์!J207+มหาสารคาม!J207+มุกดาหาร!J207+ยโสธร!J207+ร้อยเอ็ด!J207+เลย!J207+ศรีสะเกษ!J207+สกลนคร!J207+สุรินทร์!J207+หนองคาย!J207+หนองบัวลำภู!J207+อำนาจเจริญ!J207+อุดรธานี!J207+อุบลราชธานี!J207</f>
        <v>1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f>กาฬสินธุ์!J208+ขอนแก่น!J208+ชัยภูมิ!J208+นครพนม!J208+นครราชสีมา!J208+บึงกาฬ!J208+บุรีรัมย์!J208+มหาสารคาม!J208+มุกดาหาร!J208+ยโสธร!J208+ร้อยเอ็ด!J208+เลย!J208+ศรีสะเกษ!J208+สกลนคร!J208+สุรินทร์!J208+หนองคาย!J208+หนองบัวลำภู!J208+อำนาจเจริญ!J208+อุดรธานี!J208+อุบลราชธานี!J208</f>
        <v>1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กาฬสินธุ์!I209+ขอนแก่น!I209+ชัยภูมิ!I209+นครพนม!I209+นครราชสีมา!I209+บึงกาฬ!I209+บุรีรัมย์!I209+มหาสารคาม!I209+มุกดาหาร!I209+ยโสธร!I209+ร้อยเอ็ด!I209+เลย!I209+ศรีสะเกษ!I209+สกลนคร!I209+สุรินทร์!I209+หนองคาย!I209+หนองบัวลำภู!I209+อำนาจเจริญ!I209+อุดรธานี!I209+อุบลราชธานี!I209</f>
        <v>35</v>
      </c>
      <c r="J209" s="67">
        <f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กาฬสินธุ์!I211+ขอนแก่น!I211+ชัยภูมิ!I211+นครพนม!I211+นครราชสีมา!I211+บึงกาฬ!I211+บุรีรัมย์!I211+มหาสารคาม!I211+มุกดาหาร!I211+ยโสธร!I211+ร้อยเอ็ด!I211+เลย!I211+ศรีสะเกษ!I211+สกลนคร!I211+สุรินทร์!I211+หนองคาย!I211+หนองบัวลำภู!I211+อำนาจเจริญ!I211+อุดรธานี!I211+อุบลราชธานี!I211</f>
        <v>35</v>
      </c>
      <c r="J211" s="67">
        <f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f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f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ca="1"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3</v>
      </c>
      <c r="J214" s="194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195">
        <f ca="1">IF(I214&gt;0,J214*100/I214,0)</f>
        <v>0</v>
      </c>
      <c r="L214" s="196">
        <f ca="1">กาฬสินธุ์!L214+ขอนแก่น!L214+ชัยภูมิ!L214+นครพนม!L214+นครราชสีมา!L214+บึงกาฬ!L214+บุรีรัมย์!L214+มหาสารคาม!L214+มุกดาหาร!L214+ยโสธร!L214+ร้อยเอ็ด!L214+เลย!L214+ศรีสะเกษ!L214+สกลนคร!L214+สุรินทร์!L214+หนองคาย!L214+หนองบัวลำภู!L214+อำนาจเจริญ!L214+อุดรธานี!L214+อุบลราชธานี!L214</f>
        <v>665200</v>
      </c>
      <c r="M214" s="196">
        <f>กาฬสินธุ์!M214+ขอนแก่น!M214+ชัยภูมิ!M214+นครพนม!M214+นครราชสีมา!M214+บึงกาฬ!M214+บุรีรัมย์!M214+มหาสารคาม!M214+มุกดาหาร!M214+ยโสธร!M214+ร้อยเอ็ด!M214+เลย!M214+ศรีสะเกษ!M214+สกลนคร!M214+สุรินทร์!M214+หนองคาย!M214+หนองบัวลำภู!M214+อำนาจเจริญ!M214+อุดรธานี!M214+อุบลราชธานี!M214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f>กาฬสินธุ์!L215+ขอนแก่น!L215+ชัยภูมิ!L215+นครพนม!L215+นครราชสีมา!L215+บึงกาฬ!L215+บุรีรัมย์!L215+มหาสารคาม!L215+มุกดาหาร!L215+ยโสธร!L215+ร้อยเอ็ด!L215+เลย!L215+ศรีสะเกษ!L215+สกลนคร!L215+สุรินทร์!L215+หนองคาย!L215+หนองบัวลำภู!L215+อำนาจเจริญ!L215+อุดรธานี!L215+อุบลราชธานี!L215</f>
        <v>0</v>
      </c>
      <c r="M215" s="52">
        <f>กาฬสินธุ์!M215+ขอนแก่น!M215+ชัยภูมิ!M215+นครพนม!M215+นครราชสีมา!M215+บึงกาฬ!M215+บุรีรัมย์!M215+มหาสารคาม!M215+มุกดาหาร!M215+ยโสธร!M215+ร้อยเอ็ด!M215+เลย!M215+ศรีสะเกษ!M215+สกลนคร!M215+สุรินทร์!M215+หนองคาย!M215+หนองบัวลำภู!M215+อำนาจเจริญ!M215+อุดรธานี!M215+อุบลราชธานี!M215</f>
        <v>0</v>
      </c>
      <c r="N215" s="52">
        <f t="shared" ref="N215:N218" si="21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ca="1">กาฬสินธุ์!L216+ขอนแก่น!L216+ชัยภูมิ!L216+นครพนม!L216+นครราชสีมา!L216+บึงกาฬ!L216+บุรีรัมย์!L216+มหาสารคาม!L216+มุกดาหาร!L216+ยโสธร!L216+ร้อยเอ็ด!L216+เลย!L216+ศรีสะเกษ!L216+สกลนคร!L216+สุรินทร์!L216+หนองคาย!L216+หนองบัวลำภู!L216+อำนาจเจริญ!L216+อุดรธานี!L216+อุบลราชธานี!L216</f>
        <v>665200</v>
      </c>
      <c r="M216" s="52">
        <f>กาฬสินธุ์!M216+ขอนแก่น!M216+ชัยภูมิ!M216+นครพนม!M216+นครราชสีมา!M216+บึงกาฬ!M216+บุรีรัมย์!M216+มหาสารคาม!M216+มุกดาหาร!M216+ยโสธร!M216+ร้อยเอ็ด!M216+เลย!M216+ศรีสะเกษ!M216+สกลนคร!M216+สุรินทร์!M216+หนองคาย!M216+หนองบัวลำภู!M216+อำนาจเจริญ!M216+อุดรธานี!M216+อุบลราชธานี!M216</f>
        <v>0</v>
      </c>
      <c r="N216" s="52">
        <f t="shared" ca="1" si="21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f>กาฬสินธุ์!L217+ขอนแก่น!L217+ชัยภูมิ!L217+นครพนม!L217+นครราชสีมา!L217+บึงกาฬ!L217+บุรีรัมย์!L217+มหาสารคาม!L217+มุกดาหาร!L217+ยโสธร!L217+ร้อยเอ็ด!L217+เลย!L217+ศรีสะเกษ!L217+สกลนคร!L217+สุรินทร์!L217+หนองคาย!L217+หนองบัวลำภู!L217+อำนาจเจริญ!L217+อุดรธานี!L217+อุบลราชธานี!L217</f>
        <v>0</v>
      </c>
      <c r="M217" s="52">
        <f>กาฬสินธุ์!M217+ขอนแก่น!M217+ชัยภูมิ!M217+นครพนม!M217+นครราชสีมา!M217+บึงกาฬ!M217+บุรีรัมย์!M217+มหาสารคาม!M217+มุกดาหาร!M217+ยโสธร!M217+ร้อยเอ็ด!M217+เลย!M217+ศรีสะเกษ!M217+สกลนคร!M217+สุรินทร์!M217+หนองคาย!M217+หนองบัวลำภู!M217+อำนาจเจริญ!M217+อุดรธานี!M217+อุบลราชธานี!M217</f>
        <v>0</v>
      </c>
      <c r="N217" s="52">
        <f t="shared" si="21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กาฬสินธุ์!L218+ขอนแก่น!L218+ชัยภูมิ!L218+นครพนม!L218+นครราชสีมา!L218+บึงกาฬ!L218+บุรีรัมย์!L218+มหาสารคาม!L218+มุกดาหาร!L218+ยโสธร!L218+ร้อยเอ็ด!L218+เลย!L218+ศรีสะเกษ!L218+สกลนคร!L218+สุรินทร์!L218+หนองคาย!L218+หนองบัวลำภู!L218+อำนาจเจริญ!L218+อุดรธานี!L218+อุบลราชธานี!L218</f>
        <v>665200</v>
      </c>
      <c r="M218" s="53">
        <f>กาฬสินธุ์!M218+ขอนแก่น!M218+ชัยภูมิ!M218+นครพนม!M218+นครราชสีมา!M218+บึงกาฬ!M218+บุรีรัมย์!M218+มหาสารคาม!M218+มุกดาหาร!M218+ยโสธร!M218+ร้อยเอ็ด!M218+เลย!M218+ศรีสะเกษ!M218+สกลนคร!M218+สุรินทร์!M218+หนองคาย!M218+หนองบัวลำภู!M218+อำนาจเจริญ!M218+อุดรธานี!M218+อุบลราชธานี!M218</f>
        <v>0</v>
      </c>
      <c r="N218" s="52">
        <f t="shared" ca="1" si="21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f>กาฬสินธุ์!J220+ขอนแก่น!J220+ชัยภูมิ!J220+นครพนม!J220+นครราชสีมา!J220+บึงกาฬ!J220+บุรีรัมย์!J220+มหาสารคาม!J220+มุกดาหาร!J220+ยโสธร!J220+ร้อยเอ็ด!J220+เลย!J220+ศรีสะเกษ!J220+สกลนคร!J220+สุรินทร์!J220+หนองคาย!J220+หนองบัวลำภู!J220+อำนาจเจริญ!J220+อุดรธานี!J220+อุบลราชธานี!J220</f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f>กาฬสินธุ์!J221+ขอนแก่น!J221+ชัยภูมิ!J221+นครพนม!J221+นครราชสีมา!J221+บึงกาฬ!J221+บุรีรัมย์!J221+มหาสารคาม!J221+มุกดาหาร!J221+ยโสธร!J221+ร้อยเอ็ด!J221+เลย!J221+ศรีสะเกษ!J221+สกลนคร!J221+สุรินทร์!J221+หนองคาย!J221+หนองบัวลำภู!J221+อำนาจเจริญ!J221+อุดรธานี!J221+อุบลราชธานี!J221</f>
        <v>1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f>กาฬสินธุ์!J222+ขอนแก่น!J222+ชัยภูมิ!J222+นครพนม!J222+นครราชสีมา!J222+บึงกาฬ!J222+บุรีรัมย์!J222+มหาสารคาม!J222+มุกดาหาร!J222+ยโสธร!J222+ร้อยเอ็ด!J222+เลย!J222+ศรีสะเกษ!J222+สกลนคร!J222+สุรินทร์!J222+หนองคาย!J222+หนองบัวลำภู!J222+อำนาจเจริญ!J222+อุดรธานี!J222+อุบลราชธานี!J222</f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f>กาฬสินธุ์!J223+ขอนแก่น!J223+ชัยภูมิ!J223+นครพนม!J223+นครราชสีมา!J223+บึงกาฬ!J223+บุรีรัมย์!J223+มหาสารคาม!J223+มุกดาหาร!J223+ยโสธร!J223+ร้อยเอ็ด!J223+เลย!J223+ศรีสะเกษ!J223+สกลนคร!J223+สุรินทร์!J223+หนองคาย!J223+หนองบัวลำภู!J223+อำนาจเจริญ!J223+อุดรธานี!J223+อุบลราชธานี!J223</f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กาฬสินธุ์!I224+ขอนแก่น!I224+ชัยภูมิ!I224+นครพนม!I224+นครราชสีมา!I224+บึงกาฬ!I224+บุรีรัมย์!I224+มหาสารคาม!I224+มุกดาหาร!I224+ยโสธร!I224+ร้อยเอ็ด!I224+เลย!I224+ศรีสะเกษ!I224+สกลนคร!I224+สุรินทร์!I224+หนองคาย!I224+หนองบัวลำภู!I224+อำนาจเจริญ!I224+อุดรธานี!I224+อุบลราชธานี!I224</f>
        <v>3</v>
      </c>
      <c r="J224" s="67">
        <f>กาฬสินธุ์!J224+ขอนแก่น!J224+ชัยภูมิ!J224+นครพนม!J224+นครราชสีมา!J224+บึงกาฬ!J224+บุรีรัมย์!J224+มหาสารคาม!J224+มุกดาหาร!J224+ยโสธร!J224+ร้อยเอ็ด!J224+เลย!J224+ศรีสะเกษ!J224+สกลนคร!J224+สุรินทร์!J224+หนองคาย!J224+หนองบัวลำภู!J224+อำนาจเจริญ!J224+อุดรธานี!J224+อุบลราชธานี!J224</f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f>กาฬสินธุ์!J225+ขอนแก่น!J225+ชัยภูมิ!J225+นครพนม!J225+นครราชสีมา!J225+บึงกาฬ!J225+บุรีรัมย์!J225+มหาสารคาม!J225+มุกดาหาร!J225+ยโสธร!J225+ร้อยเอ็ด!J225+เลย!J225+ศรีสะเกษ!J225+สกลนคร!J225+สุรินทร์!J225+หนองคาย!J225+หนองบัวลำภู!J225+อำนาจเจริญ!J225+อุดรธานี!J225+อุบลราชธานี!J225</f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f>กาฬสินธุ์!J226+ขอนแก่น!J226+ชัยภูมิ!J226+นครพนม!J226+นครราชสีมา!J226+บึงกาฬ!J226+บุรีรัมย์!J226+มหาสารคาม!J226+มุกดาหาร!J226+ยโสธร!J226+ร้อยเอ็ด!J226+เลย!J226+ศรีสะเกษ!J226+สกลนคร!J226+สุรินทร์!J226+หนองคาย!J226+หนองบัวลำภู!J226+อำนาจเจริญ!J226+อุดรธานี!J226+อุบลราชธานี!J226</f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กาฬสินธุ์!I228+ขอนแก่น!I228+ชัยภูมิ!I228+นครพนม!I228+นครราชสีมา!I228+บึงกาฬ!I228+บุรีรัมย์!I228+มหาสารคาม!I228+มุกดาหาร!I228+ยโสธร!I228+ร้อยเอ็ด!I228+เลย!I228+ศรีสะเกษ!I228+สกลนคร!I228+สุรินทร์!I228+หนองคาย!I228+หนองบัวลำภู!I228+อำนาจเจริญ!I228+อุดรธานี!I228+อุบลราชธานี!I228</f>
        <v>11895</v>
      </c>
      <c r="J228" s="197">
        <f ca="1">กาฬสินธุ์!J228+ขอนแก่น!J228+ชัยภูมิ!J228+นครพนม!J228+นครราชสีมา!J228+บึงกาฬ!J228+บุรีรัมย์!J228+มหาสารคาม!J228+มุกดาหาร!J228+ยโสธร!J228+ร้อยเอ็ด!J228+เลย!J228+ศรีสะเกษ!J228+สกลนคร!J228+สุรินทร์!J228+หนองคาย!J228+หนองบัวลำภู!J228+อำนาจเจริญ!J228+อุดรธานี!J228+อุบลราชธานี!J228</f>
        <v>284</v>
      </c>
      <c r="K228" s="178">
        <f ca="1">IF(I228&gt;0,J228*100/I228,0)</f>
        <v>2.3875577973938631</v>
      </c>
      <c r="L228" s="17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25410170</v>
      </c>
      <c r="M228" s="179">
        <f>กาฬสินธุ์!M228+ขอนแก่น!M228+ชัยภูมิ!M228+นครพนม!M228+นครราชสีมา!M228+บึงกาฬ!M228+บุรีรัมย์!M228+มหาสารคาม!M228+มุกดาหาร!M228+ยโสธร!M228+ร้อยเอ็ด!M228+เลย!M228+ศรีสะเกษ!M228+สกลนคร!M228+สุรินทร์!M228+หนองคาย!M228+หนองบัวลำภู!M228+อำนาจเจริญ!M228+อุดรธานี!M228+อุบลราชธานี!M228</f>
        <v>903749.23</v>
      </c>
      <c r="N228" s="178">
        <f ca="1">IF(L228&gt;0,M228*100/L228,0)</f>
        <v>3.5566437768814612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f>กาฬสินธุ์!L229+ขอนแก่น!L229+ชัยภูมิ!L229+นครพนม!L229+นครราชสีมา!L229+บึงกาฬ!L229+บุรีรัมย์!L229+มหาสารคาม!L229+มุกดาหาร!L229+ยโสธร!L229+ร้อยเอ็ด!L229+เลย!L229+ศรีสะเกษ!L229+สกลนคร!L229+สุรินทร์!L229+หนองคาย!L229+หนองบัวลำภู!L229+อำนาจเจริญ!L229+อุดรธานี!L229+อุบลราชธานี!L229</f>
        <v>0</v>
      </c>
      <c r="M229" s="52">
        <f>กาฬสินธุ์!M229+ขอนแก่น!M229+ชัยภูมิ!M229+นครพนม!M229+นครราชสีมา!M229+บึงกาฬ!M229+บุรีรัมย์!M229+มหาสารคาม!M229+มุกดาหาร!M229+ยโสธร!M229+ร้อยเอ็ด!M229+เลย!M229+ศรีสะเกษ!M229+สกลนคร!M229+สุรินทร์!M229+หนองคาย!M229+หนองบัวลำภู!M229+อำนาจเจริญ!M229+อุดรธานี!M229+อุบลราชธานี!M229</f>
        <v>0</v>
      </c>
      <c r="N229" s="52">
        <f t="shared" ref="N229:N232" si="22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ca="1">กาฬสินธุ์!L230+ขอนแก่น!L230+ชัยภูมิ!L230+นครพนม!L230+นครราชสีมา!L230+บึงกาฬ!L230+บุรีรัมย์!L230+มหาสารคาม!L230+มุกดาหาร!L230+ยโสธร!L230+ร้อยเอ็ด!L230+เลย!L230+ศรีสะเกษ!L230+สกลนคร!L230+สุรินทร์!L230+หนองคาย!L230+หนองบัวลำภู!L230+อำนาจเจริญ!L230+อุดรธานี!L230+อุบลราชธานี!L230</f>
        <v>25410170</v>
      </c>
      <c r="M230" s="52">
        <f>กาฬสินธุ์!M230+ขอนแก่น!M230+ชัยภูมิ!M230+นครพนม!M230+นครราชสีมา!M230+บึงกาฬ!M230+บุรีรัมย์!M230+มหาสารคาม!M230+มุกดาหาร!M230+ยโสธร!M230+ร้อยเอ็ด!M230+เลย!M230+ศรีสะเกษ!M230+สกลนคร!M230+สุรินทร์!M230+หนองคาย!M230+หนองบัวลำภู!M230+อำนาจเจริญ!M230+อุดรธานี!M230+อุบลราชธานี!M230</f>
        <v>903749.23</v>
      </c>
      <c r="N230" s="52">
        <f t="shared" ca="1" si="22"/>
        <v>3.5566437768814612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กาฬสินธุ์!L231+ขอนแก่น!L231+ชัยภูมิ!L231+นครพนม!L231+นครราชสีมา!L231+บึงกาฬ!L231+บุรีรัมย์!L231+มหาสารคาม!L231+มุกดาหาร!L231+ยโสธร!L231+ร้อยเอ็ด!L231+เลย!L231+ศรีสะเกษ!L231+สกลนคร!L231+สุรินทร์!L231+หนองคาย!L231+หนองบัวลำภู!L231+อำนาจเจริญ!L231+อุดรธานี!L231+อุบลราชธานี!L231</f>
        <v>8741500</v>
      </c>
      <c r="M231" s="53">
        <f>กาฬสินธุ์!M231+ขอนแก่น!M231+ชัยภูมิ!M231+นครพนม!M231+นครราชสีมา!M231+บึงกาฬ!M231+บุรีรัมย์!M231+มหาสารคาม!M231+มุกดาหาร!M231+ยโสธร!M231+ร้อยเอ็ด!M231+เลย!M231+ศรีสะเกษ!M231+สกลนคร!M231+สุรินทร์!M231+หนองคาย!M231+หนองบัวลำภู!M231+อำนาจเจริญ!M231+อุดรธานี!M231+อุบลราชธานี!M231</f>
        <v>275444.09999999998</v>
      </c>
      <c r="N231" s="52">
        <f t="shared" ca="1" si="22"/>
        <v>3.1509935365783899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กาฬสินธุ์!L232+ขอนแก่น!L232+ชัยภูมิ!L232+นครพนม!L232+นครราชสีมา!L232+บึงกาฬ!L232+บุรีรัมย์!L232+มหาสารคาม!L232+มุกดาหาร!L232+ยโสธร!L232+ร้อยเอ็ด!L232+เลย!L232+ศรีสะเกษ!L232+สกลนคร!L232+สุรินทร์!L232+หนองคาย!L232+หนองบัวลำภู!L232+อำนาจเจริญ!L232+อุดรธานี!L232+อุบลราชธานี!L232</f>
        <v>16668670</v>
      </c>
      <c r="M232" s="53">
        <f>กาฬสินธุ์!M232+ขอนแก่น!M232+ชัยภูมิ!M232+นครพนม!M232+นครราชสีมา!M232+บึงกาฬ!M232+บุรีรัมย์!M232+มหาสารคาม!M232+มุกดาหาร!M232+ยโสธร!M232+ร้อยเอ็ด!M232+เลย!M232+ศรีสะเกษ!M232+สกลนคร!M232+สุรินทร์!M232+หนองคาย!M232+หนองบัวลำภู!M232+อำนาจเจริญ!M232+อุดรธานี!M232+อุบลราชธานี!M232</f>
        <v>628305.12999999989</v>
      </c>
      <c r="N232" s="52">
        <f t="shared" ca="1" si="22"/>
        <v>3.7693777008003631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199">
        <f>กาฬสินธุ์!I234+ขอนแก่น!I234+ชัยภูมิ!I234+นครพนม!I234+นครราชสีมา!I234+บึงกาฬ!I234+บุรีรัมย์!I234+มหาสารคาม!I234+มุกดาหาร!I234+ยโสธร!I234+ร้อยเอ็ด!I234+เลย!I234+ศรีสะเกษ!I234+สกลนคร!I234+สุรินทร์!I234+หนองคาย!I234+หนองบัวลำภู!I234+อำนาจเจริญ!I234+อุดรธานี!I234+อุบลราชธานี!I234</f>
        <v>0</v>
      </c>
      <c r="J234" s="66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352</v>
      </c>
      <c r="K234" s="200">
        <f t="shared" ref="K234:K241" si="23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199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109666</v>
      </c>
      <c r="J235" s="66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3226.1099999999992</v>
      </c>
      <c r="K235" s="200">
        <f t="shared" ca="1" si="23"/>
        <v>2.941759524374008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199">
        <f ca="1">กาฬสินธุ์!I236+ขอนแก่น!I236+ชัยภูมิ!I236+นครพนม!I236+นครราชสีมา!I236+บึงกาฬ!I236+บุรีรัมย์!I236+มหาสารคาม!I236+มุกดาหาร!I236+ยโสธร!I236+ร้อยเอ็ด!I236+เลย!I236+ศรีสะเกษ!I236+สกลนคร!I236+สุรินทร์!I236+หนองคาย!I236+หนองบัวลำภู!I236+อำนาจเจริญ!I236+อุดรธานี!I236+อุบลราชธานี!I236</f>
        <v>11895</v>
      </c>
      <c r="J236" s="66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733</v>
      </c>
      <c r="K236" s="200">
        <f t="shared" ca="1" si="23"/>
        <v>6.1622530474989494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f>กาฬสินธุ์!I237+ขอนแก่น!I237+ชัยภูมิ!I237+นครพนม!I237+นครราชสีมา!I237+บึงกาฬ!I237+บุรีรัมย์!I237+มหาสารคาม!I237+มุกดาหาร!I237+ยโสธร!I237+ร้อยเอ็ด!I237+เลย!I237+ศรีสะเกษ!I237+สกลนคร!I237+สุรินทร์!I237+หนองคาย!I237+หนองบัวลำภู!I237+อำนาจเจริญ!I237+อุดรธานี!I237+อุบลราชธานี!I237</f>
        <v>0</v>
      </c>
      <c r="J237" s="66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12117.62</v>
      </c>
      <c r="K237" s="200">
        <f t="shared" si="23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199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11895</v>
      </c>
      <c r="J238" s="66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4</v>
      </c>
      <c r="K238" s="200">
        <f t="shared" ca="1" si="23"/>
        <v>3.3627574611181169E-2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f>กาฬสินธุ์!I239+ขอนแก่น!I239+ชัยภูมิ!I239+นครพนม!I239+นครราชสีมา!I239+บึงกาฬ!I239+บุรีรัมย์!I239+มหาสารคาม!I239+มุกดาหาร!I239+ยโสธร!I239+ร้อยเอ็ด!I239+เลย!I239+ศรีสะเกษ!I239+สกลนคร!I239+สุรินทร์!I239+หนองคาย!I239+หนองบัวลำภู!I239+อำนาจเจริญ!I239+อุดรธานี!I239+อุบลราชธานี!I239</f>
        <v>0</v>
      </c>
      <c r="J239" s="66">
        <f ca="1">กาฬสินธุ์!J239+ขอนแก่น!J239+ชัยภูมิ!J239+นครพนม!J239+นครราชสีมา!J239+บึงกาฬ!J239+บุรีรัมย์!J239+มหาสารคาม!J239+มุกดาหาร!J239+ยโสธร!J239+ร้อยเอ็ด!J239+เลย!J239+ศรีสะเกษ!J239+สกลนคร!J239+สุรินทร์!J239+หนองคาย!J239+หนองบัวลำภู!J239+อำนาจเจริญ!J239+อุดรธานี!J239+อุบลราชธานี!J239</f>
        <v>34.65</v>
      </c>
      <c r="K239" s="200">
        <f t="shared" si="23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199">
        <f ca="1">กาฬสินธุ์!I240+ขอนแก่น!I240+ชัยภูมิ!I240+นครพนม!I240+นครราชสีมา!I240+บึงกาฬ!I240+บุรีรัมย์!I240+มหาสารคาม!I240+มุกดาหาร!I240+ยโสธร!I240+ร้อยเอ็ด!I240+เลย!I240+ศรีสะเกษ!I240+สกลนคร!I240+สุรินทร์!I240+หนองคาย!I240+หนองบัวลำภู!I240+อำนาจเจริญ!I240+อุดรธานี!I240+อุบลราชธานี!I240</f>
        <v>11895</v>
      </c>
      <c r="J240" s="66">
        <f ca="1">กาฬสินธุ์!J240+ขอนแก่น!J240+ชัยภูมิ!J240+นครพนม!J240+นครราชสีมา!J240+บึงกาฬ!J240+บุรีรัมย์!J240+มหาสารคาม!J240+มุกดาหาร!J240+ยโสธร!J240+ร้อยเอ็ด!J240+เลย!J240+ศรีสะเกษ!J240+สกลนคร!J240+สุรินทร์!J240+หนองคาย!J240+หนองบัวลำภู!J240+อำนาจเจริญ!J240+อุดรธานี!J240+อุบลราชธานี!J240</f>
        <v>284</v>
      </c>
      <c r="K240" s="200">
        <f t="shared" ca="1" si="23"/>
        <v>2.3875577973938631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f>กาฬสินธุ์!I241+ขอนแก่น!I241+ชัยภูมิ!I241+นครพนม!I241+นครราชสีมา!I241+บึงกาฬ!I241+บุรีรัมย์!I241+มหาสารคาม!I241+มุกดาหาร!I241+ยโสธร!I241+ร้อยเอ็ด!I241+เลย!I241+ศรีสะเกษ!I241+สกลนคร!I241+สุรินทร์!I241+หนองคาย!I241+หนองบัวลำภู!I241+อำนาจเจริญ!I241+อุดรธานี!I241+อุบลราชธานี!I241</f>
        <v>0</v>
      </c>
      <c r="J241" s="111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3399.2000000000003</v>
      </c>
      <c r="K241" s="200">
        <f t="shared" si="23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ca="1">กาฬสินธุ์!L242+ขอนแก่น!L242+ชัยภูมิ!L242+นครพนม!L242+นครราชสีมา!L242+บึงกาฬ!L242+บุรีรัมย์!L242+มหาสารคาม!L242+มุกดาหาร!L242+ยโสธร!L242+ร้อยเอ็ด!L242+เลย!L242+ศรีสะเกษ!L242+สกลนคร!L242+สุรินทร์!L242+หนองคาย!L242+หนองบัวลำภู!L242+อำนาจเจริญ!L242+อุดรธานี!L242+อุบลราชธานี!L242</f>
        <v>55135807</v>
      </c>
      <c r="M242" s="213">
        <f>กาฬสินธุ์!M242+ขอนแก่น!M242+ชัยภูมิ!M242+นครพนม!M242+นครราชสีมา!M242+บึงกาฬ!M242+บุรีรัมย์!M242+มหาสารคาม!M242+มุกดาหาร!M242+ยโสธร!M242+ร้อยเอ็ด!M242+เลย!M242+ศรีสะเกษ!M242+สกลนคร!M242+สุรินทร์!M242+หนองคาย!M242+หนองบัวลำภู!M242+อำนาจเจริญ!M242+อุดรธานี!M242+อุบลราชธานี!M242</f>
        <v>359990.69</v>
      </c>
      <c r="N242" s="213">
        <f ca="1">+IF(L242&gt;0,M242*100/L242,0)</f>
        <v>0.65291633438864871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5203</v>
      </c>
      <c r="J244" s="226">
        <f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227">
        <f t="shared" ref="K244:K245" ca="1" si="24">IF(I244&gt;0,J244*100/I244,0)</f>
        <v>0</v>
      </c>
      <c r="L244" s="228">
        <f ca="1">กาฬสินธุ์!L244+ขอนแก่น!L244+ชัยภูมิ!L244+นครพนม!L244+นครราชสีมา!L244+บึงกาฬ!L244+บุรีรัมย์!L244+มหาสารคาม!L244+มุกดาหาร!L244+ยโสธร!L244+ร้อยเอ็ด!L244+เลย!L244+ศรีสะเกษ!L244+สกลนคร!L244+สุรินทร์!L244+หนองคาย!L244+หนองบัวลำภู!L244+อำนาจเจริญ!L244+อุดรธานี!L244+อุบลราชธานี!L244</f>
        <v>9976370</v>
      </c>
      <c r="M244" s="228">
        <f>กาฬสินธุ์!M244+ขอนแก่น!M244+ชัยภูมิ!M244+นครพนม!M244+นครราชสีมา!M244+บึงกาฬ!M244+บุรีรัมย์!M244+มหาสารคาม!M244+มุกดาหาร!M244+ยโสธร!M244+ร้อยเอ็ด!M244+เลย!M244+ศรีสะเกษ!M244+สกลนคร!M244+สุรินทร์!M244+หนองคาย!M244+หนองบัวลำภู!M244+อำนาจเจริญ!M244+อุดรธานี!M244+อุบลราชธานี!M244</f>
        <v>66843.430000000008</v>
      </c>
      <c r="N244" s="228">
        <f ca="1">+IF(L244&gt;0,M244*100/L244,0)</f>
        <v>0.67001755147413344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กาฬสินธุ์!I245+ขอนแก่น!I245+ชัยภูมิ!I245+นครพนม!I245+นครราชสีมา!I245+บึงกาฬ!I245+บุรีรัมย์!I245+มหาสารคาม!I245+มุกดาหาร!I245+ยโสธร!I245+ร้อยเอ็ด!I245+เลย!I245+ศรีสะเกษ!I245+สกลนคร!I245+สุรินทร์!I245+หนองคาย!I245+หนองบัวลำภู!I245+อำนาจเจริญ!I245+อุดรธานี!I245+อุบลราชธานี!I245</f>
        <v>1466</v>
      </c>
      <c r="J245" s="226">
        <f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227">
        <f t="shared" ca="1" si="24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f>กาฬสินธุ์!L246+ขอนแก่น!L246+ชัยภูมิ!L246+นครพนม!L246+นครราชสีมา!L246+บึงกาฬ!L246+บุรีรัมย์!L246+มหาสารคาม!L246+มุกดาหาร!L246+ยโสธร!L246+ร้อยเอ็ด!L246+เลย!L246+ศรีสะเกษ!L246+สกลนคร!L246+สุรินทร์!L246+หนองคาย!L246+หนองบัวลำภู!L246+อำนาจเจริญ!L246+อุดรธานี!L246+อุบลราชธานี!L246</f>
        <v>0</v>
      </c>
      <c r="M246" s="49">
        <f>กาฬสินธุ์!M246+ขอนแก่น!M246+ชัยภูมิ!M246+นครพนม!M246+นครราชสีมา!M246+บึงกาฬ!M246+บุรีรัมย์!M246+มหาสารคาม!M246+มุกดาหาร!M246+ยโสธร!M246+ร้อยเอ็ด!M246+เลย!M246+ศรีสะเกษ!M246+สกลนคร!M246+สุรินทร์!M246+หนองคาย!M246+หนองบัวลำภู!M246+อำนาจเจริญ!M246+อุดรธานี!M246+อุบลราชธานี!M246</f>
        <v>0</v>
      </c>
      <c r="N246" s="49">
        <f t="shared" ref="N246:N249" si="25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ca="1">กาฬสินธุ์!L247+ขอนแก่น!L247+ชัยภูมิ!L247+นครพนม!L247+นครราชสีมา!L247+บึงกาฬ!L247+บุรีรัมย์!L247+มหาสารคาม!L247+มุกดาหาร!L247+ยโสธร!L247+ร้อยเอ็ด!L247+เลย!L247+ศรีสะเกษ!L247+สกลนคร!L247+สุรินทร์!L247+หนองคาย!L247+หนองบัวลำภู!L247+อำนาจเจริญ!L247+อุดรธานี!L247+อุบลราชธานี!L247</f>
        <v>9976370</v>
      </c>
      <c r="M247" s="49">
        <f>กาฬสินธุ์!M247+ขอนแก่น!M247+ชัยภูมิ!M247+นครพนม!M247+นครราชสีมา!M247+บึงกาฬ!M247+บุรีรัมย์!M247+มหาสารคาม!M247+มุกดาหาร!M247+ยโสธร!M247+ร้อยเอ็ด!M247+เลย!M247+ศรีสะเกษ!M247+สกลนคร!M247+สุรินทร์!M247+หนองคาย!M247+หนองบัวลำภู!M247+อำนาจเจริญ!M247+อุดรธานี!M247+อุบลราชธานี!M247</f>
        <v>66843.430000000008</v>
      </c>
      <c r="N247" s="49">
        <f t="shared" ca="1" si="25"/>
        <v>0.67001755147413344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กาฬสินธุ์!L248+ขอนแก่น!L248+ชัยภูมิ!L248+นครพนม!L248+นครราชสีมา!L248+บึงกาฬ!L248+บุรีรัมย์!L248+มหาสารคาม!L248+มุกดาหาร!L248+ยโสธร!L248+ร้อยเอ็ด!L248+เลย!L248+ศรีสะเกษ!L248+สกลนคร!L248+สุรินทร์!L248+หนองคาย!L248+หนองบัวลำภู!L248+อำนาจเจริญ!L248+อุดรธานี!L248+อุบลราชธานี!L248</f>
        <v>0</v>
      </c>
      <c r="M248" s="52">
        <f>กาฬสินธุ์!M248+ขอนแก่น!M248+ชัยภูมิ!M248+นครพนม!M248+นครราชสีมา!M248+บึงกาฬ!M248+บุรีรัมย์!M248+มหาสารคาม!M248+มุกดาหาร!M248+ยโสธร!M248+ร้อยเอ็ด!M248+เลย!M248+ศรีสะเกษ!M248+สกลนคร!M248+สุรินทร์!M248+หนองคาย!M248+หนองบัวลำภู!M248+อำนาจเจริญ!M248+อุดรธานี!M248+อุบลราชธานี!M248</f>
        <v>0</v>
      </c>
      <c r="N248" s="52">
        <f t="shared" ca="1" si="25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กาฬสินธุ์!L249+ขอนแก่น!L249+ชัยภูมิ!L249+นครพนม!L249+นครราชสีมา!L249+บึงกาฬ!L249+บุรีรัมย์!L249+มหาสารคาม!L249+มุกดาหาร!L249+ยโสธร!L249+ร้อยเอ็ด!L249+เลย!L249+ศรีสะเกษ!L249+สกลนคร!L249+สุรินทร์!L249+หนองคาย!L249+หนองบัวลำภู!L249+อำนาจเจริญ!L249+อุดรธานี!L249+อุบลราชธานี!L249</f>
        <v>9976370</v>
      </c>
      <c r="M249" s="52">
        <f>กาฬสินธุ์!M249+ขอนแก่น!M249+ชัยภูมิ!M249+นครพนม!M249+นครราชสีมา!M249+บึงกาฬ!M249+บุรีรัมย์!M249+มหาสารคาม!M249+มุกดาหาร!M249+ยโสธร!M249+ร้อยเอ็ด!M249+เลย!M249+ศรีสะเกษ!M249+สกลนคร!M249+สุรินทร์!M249+หนองคาย!M249+หนองบัวลำภู!M249+อำนาจเจริญ!M249+อุดรธานี!M249+อุบลราชธานี!M249</f>
        <v>66843.430000000008</v>
      </c>
      <c r="N249" s="52">
        <f t="shared" ca="1" si="25"/>
        <v>0.67001755147413344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f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f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62443.430000000008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4400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f>กาฬสินธุ์!J255+ขอนแก่น!J255+ชัยภูมิ!J255+นครพนม!J255+นครราชสีมา!J255+บึงกาฬ!J255+บุรีรัมย์!J255+มหาสารคาม!J255+มุกดาหาร!J255+ยโสธร!J255+ร้อยเอ็ด!J255+เลย!J255+ศรีสะเกษ!J255+สกลนคร!J255+สุรินทร์!J255+หนองคาย!J255+หนองบัวลำภู!J255+อำนาจเจริญ!J255+อุดรธานี!J255+อุบลราชธานี!J255</f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f>กาฬสินธุ์!J256+ขอนแก่น!J256+ชัยภูมิ!J256+นครพนม!J256+นครราชสีมา!J256+บึงกาฬ!J256+บุรีรัมย์!J256+มหาสารคาม!J256+มุกดาหาร!J256+ยโสธร!J256+ร้อยเอ็ด!J256+เลย!J256+ศรีสะเกษ!J256+สกลนคร!J256+สุรินทร์!J256+หนองคาย!J256+หนองบัวลำภู!J256+อำนาจเจริญ!J256+อุดรธานี!J256+อุบลราชธานี!J256</f>
        <v>111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f>กาฬสินธุ์!J257+ขอนแก่น!J257+ชัยภูมิ!J257+นครพนม!J257+นครราชสีมา!J257+บึงกาฬ!J257+บุรีรัมย์!J257+มหาสารคาม!J257+มุกดาหาร!J257+ยโสธร!J257+ร้อยเอ็ด!J257+เลย!J257+ศรีสะเกษ!J257+สกลนคร!J257+สุรินทร์!J257+หนองคาย!J257+หนองบัวลำภู!J257+อำนาจเจริญ!J257+อุดรธานี!J257+อุบลราชธานี!J257</f>
        <v>9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f>กาฬสินธุ์!J258+ขอนแก่น!J258+ชัยภูมิ!J258+นครพนม!J258+นครราชสีมา!J258+บึงกาฬ!J258+บุรีรัมย์!J258+มหาสารคาม!J258+มุกดาหาร!J258+ยโสธร!J258+ร้อยเอ็ด!J258+เลย!J258+ศรีสะเกษ!J258+สกลนคร!J258+สุรินทร์!J258+หนองคาย!J258+หนองบัวลำภู!J258+อำนาจเจริญ!J258+อุดรธานี!J258+อุบลราชธานี!J258</f>
        <v>6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กาฬสินธุ์!J259+ขอนแก่น!J259+ชัยภูมิ!J259+นครพนม!J259+นครราชสีมา!J259+บึงกาฬ!J259+บุรีรัมย์!J259+มหาสารคาม!J259+มุกดาหาร!J259+ยโสธร!J259+ร้อยเอ็ด!J259+เลย!J259+ศรีสะเกษ!J259+สกลนคร!J259+สุรินทร์!J259+หนองคาย!J259+หนองบัวลำภู!J259+อำนาจเจริญ!J259+อุดรธานี!J259+อุบลราชธานี!J259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กาฬสินธุ์!I260+ขอนแก่น!I260+ชัยภูมิ!I260+นครพนม!I260+นครราชสีมา!I260+บึงกาฬ!I260+บุรีรัมย์!I260+มหาสารคาม!I260+มุกดาหาร!I260+ยโสธร!I260+ร้อยเอ็ด!I260+เลย!I260+ศรีสะเกษ!I260+สกลนคร!I260+สุรินทร์!I260+หนองคาย!I260+หนองบัวลำภู!I260+อำนาจเจริญ!I260+อุดรธานี!I260+อุบลราชธานี!I260</f>
        <v>0</v>
      </c>
      <c r="J260" s="67">
        <f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ca="1">กาฬสินธุ์!I262+ขอนแก่น!I262+ชัยภูมิ!I262+นครพนม!I262+นครราชสีมา!I262+บึงกาฬ!I262+บุรีรัมย์!I262+มหาสารคาม!I262+มุกดาหาร!I262+ยโสธร!I262+ร้อยเอ็ด!I262+เลย!I262+ศรีสะเกษ!I262+สกลนคร!I262+สุรินทร์!I262+หนองคาย!I262+หนองบัวลำภู!I262+อำนาจเจริญ!I262+อุดรธานี!I262+อุบลราชธานี!I262</f>
        <v>5203</v>
      </c>
      <c r="J262" s="66">
        <f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200</v>
      </c>
      <c r="K262" s="48">
        <f t="shared" ref="K262:K268" ca="1" si="26">IF(I262&gt;0,J262*100/I262,0)</f>
        <v>3.8439361906592349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66">
        <f ca="1">กาฬสินธุ์!I263+ขอนแก่น!I263+ชัยภูมิ!I263+นครพนม!I263+นครราชสีมา!I263+บึงกาฬ!I263+บุรีรัมย์!I263+มหาสารคาม!I263+มุกดาหาร!I263+ยโสธร!I263+ร้อยเอ็ด!I263+เลย!I263+ศรีสะเกษ!I263+สกลนคร!I263+สุรินทร์!I263+หนองคาย!I263+หนองบัวลำภู!I263+อำนาจเจริญ!I263+อุดรธานี!I263+อุบลราชธานี!I263</f>
        <v>1466</v>
      </c>
      <c r="J263" s="66">
        <f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0</v>
      </c>
      <c r="K263" s="48">
        <f t="shared" ca="1" si="26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2589</v>
      </c>
      <c r="J264" s="67">
        <f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60</v>
      </c>
      <c r="K264" s="48">
        <f t="shared" ca="1" si="26"/>
        <v>2.3174971031286211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263</f>
        <v>1466</v>
      </c>
      <c r="J265" s="67">
        <f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100</v>
      </c>
      <c r="K265" s="48">
        <f t="shared" ca="1" si="26"/>
        <v>6.8212824010914055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2614</v>
      </c>
      <c r="J266" s="67">
        <f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140</v>
      </c>
      <c r="K266" s="48">
        <f t="shared" ca="1" si="26"/>
        <v>5.3557765876052024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1466</v>
      </c>
      <c r="J267" s="67">
        <f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0</v>
      </c>
      <c r="K267" s="48">
        <f t="shared" ca="1" si="26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กาฬสินธุ์!I268+ขอนแก่น!I268+ชัยภูมิ!I268+นครพนม!I268+นครราชสีมา!I268+บึงกาฬ!I268+บุรีรัมย์!I268+มหาสารคาม!I268+มุกดาหาร!I268+ยโสธร!I268+ร้อยเอ็ด!I268+เลย!I268+ศรีสะเกษ!I268+สกลนคร!I268+สุรินทร์!I268+หนองคาย!I268+หนองบัวลำภู!I268+อำนาจเจริญ!I268+อุดรธานี!I268+อุบลราชธานี!I268</f>
        <v>0</v>
      </c>
      <c r="J268" s="67">
        <f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48">
        <f t="shared" ca="1" si="26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47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5203</v>
      </c>
      <c r="J270" s="66">
        <f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0</v>
      </c>
      <c r="K270" s="48">
        <f t="shared" ref="K270:K272" ca="1" si="27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กาฬสินธุ์!I271+ขอนแก่น!I271+ชัยภูมิ!I271+นครพนม!I271+นครราชสีมา!I271+บึงกาฬ!I271+บุรีรัมย์!I271+มหาสารคาม!I271+มุกดาหาร!I271+ยโสธร!I271+ร้อยเอ็ด!I271+เลย!I271+ศรีสะเกษ!I271+สกลนคร!I271+สุรินทร์!I271+หนองคาย!I271+หนองบัวลำภู!I271+อำนาจเจริญ!I271+อุดรธานี!I271+อุบลราชธานี!I271</f>
        <v>2614</v>
      </c>
      <c r="J271" s="67">
        <f>กาฬสินธุ์!J271+ขอนแก่น!J271+ชัยภูมิ!J271+นครพนม!J271+นครราชสีมา!J271+บึงกาฬ!J271+บุรีรัมย์!J271+มหาสารคาม!J271+มุกดาหาร!J271+ยโสธร!J271+ร้อยเอ็ด!J271+เลย!J271+ศรีสะเกษ!J271+สกลนคร!J271+สุรินทร์!J271+หนองคาย!J271+หนองบัวลำภู!J271+อำนาจเจริญ!J271+อุดรธานี!J271+อุบลราชธานี!J271</f>
        <v>0</v>
      </c>
      <c r="K271" s="48">
        <f t="shared" ca="1" si="27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กาฬสินธุ์!I272+ขอนแก่น!I272+ชัยภูมิ!I272+นครพนม!I272+นครราชสีมา!I272+บึงกาฬ!I272+บุรีรัมย์!I272+มหาสารคาม!I272+มุกดาหาร!I272+ยโสธร!I272+ร้อยเอ็ด!I272+เลย!I272+ศรีสะเกษ!I272+สกลนคร!I272+สุรินทร์!I272+หนองคาย!I272+หนองบัวลำภู!I272+อำนาจเจริญ!I272+อุดรธานี!I272+อุบลราชธานี!I272</f>
        <v>2589</v>
      </c>
      <c r="J272" s="67">
        <f>กาฬสินธุ์!J272+ขอนแก่น!J272+ชัยภูมิ!J272+นครพนม!J272+นครราชสีมา!J272+บึงกาฬ!J272+บุรีรัมย์!J272+มหาสารคาม!J272+มุกดาหาร!J272+ยโสธร!J272+ร้อยเอ็ด!J272+เลย!J272+ศรีสะเกษ!J272+สกลนคร!J272+สุรินทร์!J272+หนองคาย!J272+หนองบัวลำภู!J272+อำนาจเจริญ!J272+อุดรธานี!J272+อุบลราชธานี!J272</f>
        <v>0</v>
      </c>
      <c r="K272" s="48">
        <f t="shared" ca="1" si="27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f>กาฬสินธุ์!J273+ขอนแก่น!J273+ชัยภูมิ!J273+นครพนม!J273+นครราชสีมา!J273+บึงกาฬ!J273+บุรีรัมย์!J273+มหาสารคาม!J273+มุกดาหาร!J273+ยโสธร!J273+ร้อยเอ็ด!J273+เลย!J273+ศรีสะเกษ!J273+สกลนคร!J273+สุรินทร์!J273+หนองคาย!J273+หนองบัวลำภู!J273+อำนาจเจริญ!J273+อุดรธานี!J273+อุบลราชธานี!J273</f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f>กาฬสินธุ์!J274+ขอนแก่น!J274+ชัยภูมิ!J274+นครพนม!J274+นครราชสีมา!J274+บึงกาฬ!J274+บุรีรัมย์!J274+มหาสารคาม!J274+มุกดาหาร!J274+ยโสธร!J274+ร้อยเอ็ด!J274+เลย!J274+ศรีสะเกษ!J274+สกลนคร!J274+สุรินทร์!J274+หนองคาย!J274+หนองบัวลำภู!J274+อำนาจเจริญ!J274+อุดรธานี!J274+อุบลราชธานี!J274</f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กาฬสินธุ์!I275+ขอนแก่น!I275+ชัยภูมิ!I275+นครพนม!I275+นครราชสีมา!I275+บึงกาฬ!I275+บุรีรัมย์!I275+มหาสารคาม!I275+มุกดาหาร!I275+ยโสธร!I275+ร้อยเอ็ด!I275+เลย!I275+ศรีสะเกษ!I275+สกลนคร!I275+สุรินทร์!I275+หนองคาย!I275+หนองบัวลำภู!I275+อำนาจเจริญ!I275+อุดรธานี!I275+อุบลราชธานี!I275</f>
        <v>18000</v>
      </c>
      <c r="J275" s="226">
        <f>กาฬสินธุ์!J275+ขอนแก่น!J275+ชัยภูมิ!J275+นครพนม!J275+นครราชสีมา!J275+บึงกาฬ!J275+บุรีรัมย์!J275+มหาสารคาม!J275+มุกดาหาร!J275+ยโสธร!J275+ร้อยเอ็ด!J275+เลย!J275+ศรีสะเกษ!J275+สกลนคร!J275+สุรินทร์!J275+หนองคาย!J275+หนองบัวลำภู!J275+อำนาจเจริญ!J275+อุดรธานี!J275+อุบลราชธานี!J275</f>
        <v>0</v>
      </c>
      <c r="K275" s="227">
        <f t="shared" ref="K275:K276" ca="1" si="28">IF(I275&gt;0,J275*100/I275,0)</f>
        <v>0</v>
      </c>
      <c r="L275" s="22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18296880</v>
      </c>
      <c r="M275" s="228">
        <f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62773.819999999992</v>
      </c>
      <c r="N275" s="228">
        <f ca="1">+IF(L275&gt;0,M275*100/L275,0)</f>
        <v>0.3430848319494908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กาฬสินธุ์!I276+ขอนแก่น!I276+ชัยภูมิ!I276+นครพนม!I276+นครราชสีมา!I276+บึงกาฬ!I276+บุรีรัมย์!I276+มหาสารคาม!I276+มุกดาหาร!I276+ยโสธร!I276+ร้อยเอ็ด!I276+เลย!I276+ศรีสะเกษ!I276+สกลนคร!I276+สุรินทร์!I276+หนองคาย!I276+หนองบัวลำภู!I276+อำนาจเจริญ!I276+อุดรธานี!I276+อุบลราชธานี!I276</f>
        <v>1800</v>
      </c>
      <c r="J276" s="226">
        <f>กาฬสินธุ์!J276+ขอนแก่น!J276+ชัยภูมิ!J276+นครพนม!J276+นครราชสีมา!J276+บึงกาฬ!J276+บุรีรัมย์!J276+มหาสารคาม!J276+มุกดาหาร!J276+ยโสธร!J276+ร้อยเอ็ด!J276+เลย!J276+ศรีสะเกษ!J276+สกลนคร!J276+สุรินทร์!J276+หนองคาย!J276+หนองบัวลำภู!J276+อำนาจเจริญ!J276+อุดรธานี!J276+อุบลราชธานี!J276</f>
        <v>0</v>
      </c>
      <c r="K276" s="227">
        <f t="shared" ca="1" si="28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f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0</v>
      </c>
      <c r="M277" s="49">
        <f>กาฬสินธุ์!M277+ขอนแก่น!M277+ชัยภูมิ!M277+นครพนม!M277+นครราชสีมา!M277+บึงกาฬ!M277+บุรีรัมย์!M277+มหาสารคาม!M277+มุกดาหาร!M277+ยโสธร!M277+ร้อยเอ็ด!M277+เลย!M277+ศรีสะเกษ!M277+สกลนคร!M277+สุรินทร์!M277+หนองคาย!M277+หนองบัวลำภู!M277+อำนาจเจริญ!M277+อุดรธานี!M277+อุบลราชธานี!M277</f>
        <v>0</v>
      </c>
      <c r="N277" s="49">
        <f t="shared" ref="N277:N280" si="29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ca="1"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18296880</v>
      </c>
      <c r="M278" s="49">
        <f>กาฬสินธุ์!M278+ขอนแก่น!M278+ชัยภูมิ!M278+นครพนม!M278+นครราชสีมา!M278+บึงกาฬ!M278+บุรีรัมย์!M278+มหาสารคาม!M278+มุกดาหาร!M278+ยโสธร!M278+ร้อยเอ็ด!M278+เลย!M278+ศรีสะเกษ!M278+สกลนคร!M278+สุรินทร์!M278+หนองคาย!M278+หนองบัวลำภู!M278+อำนาจเจริญ!M278+อุดรธานี!M278+อุบลราชธานี!M278</f>
        <v>62773.819999999992</v>
      </c>
      <c r="N278" s="49">
        <f t="shared" ca="1" si="29"/>
        <v>0.3430848319494908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52">
        <f>กาฬสินธุ์!M279+ขอนแก่น!M279+ชัยภูมิ!M279+นครพนม!M279+นครราชสีมา!M279+บึงกาฬ!M279+บุรีรัมย์!M279+มหาสารคาม!M279+มุกดาหาร!M279+ยโสธร!M279+ร้อยเอ็ด!M279+เลย!M279+ศรีสะเกษ!M279+สกลนคร!M279+สุรินทร์!M279+หนองคาย!M279+หนองบัวลำภู!M279+อำนาจเจริญ!M279+อุดรธานี!M279+อุบลราชธานี!M279</f>
        <v>0</v>
      </c>
      <c r="N279" s="52">
        <f t="shared" ca="1" si="29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กาฬสินธุ์!L280+ขอนแก่น!L280+ชัยภูมิ!L280+นครพนม!L280+นครราชสีมา!L280+บึงกาฬ!L280+บุรีรัมย์!L280+มหาสารคาม!L280+มุกดาหาร!L280+ยโสธร!L280+ร้อยเอ็ด!L280+เลย!L280+ศรีสะเกษ!L280+สกลนคร!L280+สุรินทร์!L280+หนองคาย!L280+หนองบัวลำภู!L280+อำนาจเจริญ!L280+อุดรธานี!L280+อุบลราชธานี!L280</f>
        <v>18296880</v>
      </c>
      <c r="M280" s="52">
        <f>กาฬสินธุ์!M280+ขอนแก่น!M280+ชัยภูมิ!M280+นครพนม!M280+นครราชสีมา!M280+บึงกาฬ!M280+บุรีรัมย์!M280+มหาสารคาม!M280+มุกดาหาร!M280+ยโสธร!M280+ร้อยเอ็ด!M280+เลย!M280+ศรีสะเกษ!M280+สกลนคร!M280+สุรินทร์!M280+หนองคาย!M280+หนองบัวลำภู!M280+อำนาจเจริญ!M280+อุดรธานี!M280+อุบลราชธานี!M280</f>
        <v>62773.819999999992</v>
      </c>
      <c r="N280" s="52">
        <f t="shared" ca="1" si="29"/>
        <v>0.3430848319494908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f>กาฬสินธุ์!M281+ขอนแก่น!M281+ชัยภูมิ!M281+นครพนม!M281+นครราชสีมา!M281+บึงกาฬ!M281+บุรีรัมย์!M281+มหาสารคาม!M281+มุกดาหาร!M281+ยโสธร!M281+ร้อยเอ็ด!M281+เลย!M281+ศรีสะเกษ!M281+สกลนคร!M281+สุรินทร์!M281+หนองคาย!M281+หนองบัวลำภู!M281+อำนาจเจริญ!M281+อุดรธานี!M281+อุบลราชธานี!M281</f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f>กาฬสินธุ์!M282+ขอนแก่น!M282+ชัยภูมิ!M282+นครพนม!M282+นครราชสีมา!M282+บึงกาฬ!M282+บุรีรัมย์!M282+มหาสารคาม!M282+มุกดาหาร!M282+ยโสธร!M282+ร้อยเอ็ด!M282+เลย!M282+ศรีสะเกษ!M282+สกลนคร!M282+สุรินทร์!M282+หนองคาย!M282+หนองบัวลำภู!M282+อำนาจเจริญ!M282+อุดรธานี!M282+อุบลราชธานี!M282</f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f>กาฬสินธุ์!M283+ขอนแก่น!M283+ชัยภูมิ!M283+นครพนม!M283+นครราชสีมา!M283+บึงกาฬ!M283+บุรีรัมย์!M283+มหาสารคาม!M283+มุกดาหาร!M283+ยโสธร!M283+ร้อยเอ็ด!M283+เลย!M283+ศรีสะเกษ!M283+สกลนคร!M283+สุรินทร์!M283+หนองคาย!M283+หนองบัวลำภู!M283+อำนาจเจริญ!M283+อุดรธานี!M283+อุบลราชธานี!M283</f>
        <v>52953.819999999992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f>กาฬสินธุ์!M284+ขอนแก่น!M284+ชัยภูมิ!M284+นครพนม!M284+นครราชสีมา!M284+บึงกาฬ!M284+บุรีรัมย์!M284+มหาสารคาม!M284+มุกดาหาร!M284+ยโสธร!M284+ร้อยเอ็ด!M284+เลย!M284+ศรีสะเกษ!M284+สกลนคร!M284+สุรินทร์!M284+หนองคาย!M284+หนองบัวลำภู!M284+อำนาจเจริญ!M284+อุดรธานี!M284+อุบลราชธานี!M284</f>
        <v>9820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f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f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11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f>กาฬสินธุ์!J288+ขอนแก่น!J288+ชัยภูมิ!J288+นครพนม!J288+นครราชสีมา!J288+บึงกาฬ!J288+บุรีรัมย์!J288+มหาสารคาม!J288+มุกดาหาร!J288+ยโสธร!J288+ร้อยเอ็ด!J288+เลย!J288+ศรีสะเกษ!J288+สกลนคร!J288+สุรินทร์!J288+หนองคาย!J288+หนองบัวลำภู!J288+อำนาจเจริญ!J288+อุดรธานี!J288+อุบลราชธานี!J288</f>
        <v>8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f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กาฬสินธุ์!I291+ขอนแก่น!I291+ชัยภูมิ!I291+นครพนม!I291+นครราชสีมา!I291+บึงกาฬ!I291+บุรีรัมย์!I291+มหาสารคาม!I291+มุกดาหาร!I291+ยโสธร!I291+ร้อยเอ็ด!I291+เลย!I291+ศรีสะเกษ!I291+สกลนคร!I291+สุรินทร์!I291+หนองคาย!I291+หนองบัวลำภู!I291+อำนาจเจริญ!I291+อุดรธานี!I291+อุบลราชธานี!I291</f>
        <v>1800</v>
      </c>
      <c r="J291" s="67">
        <f>กาฬสินธุ์!J291+ขอนแก่น!J291+ชัยภูมิ!J291+นครพนม!J291+นครราชสีมา!J291+บึงกาฬ!J291+บุรีรัมย์!J291+มหาสารคาม!J291+มุกดาหาร!J291+ยโสธร!J291+ร้อยเอ็ด!J291+เลย!J291+ศรีสะเกษ!J291+สกลนคร!J291+สุรินทร์!J291+หนองคาย!J291+หนองบัวลำภู!J291+อำนาจเจริญ!J291+อุดรธานี!J291+อุบลราชธานี!J291</f>
        <v>0</v>
      </c>
      <c r="K291" s="48">
        <f t="shared" ref="K291:K293" ca="1" si="30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กาฬสินธุ์!I292+ขอนแก่น!I292+ชัยภูมิ!I292+นครพนม!I292+นครราชสีมา!I292+บึงกาฬ!I292+บุรีรัมย์!I292+มหาสารคาม!I292+มุกดาหาร!I292+ยโสธร!I292+ร้อยเอ็ด!I292+เลย!I292+ศรีสะเกษ!I292+สกลนคร!I292+สุรินทร์!I292+หนองคาย!I292+หนองบัวลำภู!I292+อำนาจเจริญ!I292+อุดรธานี!I292+อุบลราชธานี!I292</f>
        <v>18000</v>
      </c>
      <c r="J292" s="67">
        <f>กาฬสินธุ์!J292+ขอนแก่น!J292+ชัยภูมิ!J292+นครพนม!J292+นครราชสีมา!J292+บึงกาฬ!J292+บุรีรัมย์!J292+มหาสารคาม!J292+มุกดาหาร!J292+ยโสธร!J292+ร้อยเอ็ด!J292+เลย!J292+ศรีสะเกษ!J292+สกลนคร!J292+สุรินทร์!J292+หนองคาย!J292+หนองบัวลำภู!J292+อำนาจเจริญ!J292+อุดรธานี!J292+อุบลราชธานี!J292</f>
        <v>0</v>
      </c>
      <c r="K292" s="48">
        <f t="shared" ca="1" si="30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กาฬสินธุ์!I293+ขอนแก่น!I293+ชัยภูมิ!I293+นครพนม!I293+นครราชสีมา!I293+บึงกาฬ!I293+บุรีรัมย์!I293+มหาสารคาม!I293+มุกดาหาร!I293+ยโสธร!I293+ร้อยเอ็ด!I293+เลย!I293+ศรีสะเกษ!I293+สกลนคร!I293+สุรินทร์!I293+หนองคาย!I293+หนองบัวลำภู!I293+อำนาจเจริญ!I293+อุดรธานี!I293+อุบลราชธานี!I293</f>
        <v>1800</v>
      </c>
      <c r="J293" s="67">
        <f>กาฬสินธุ์!J293+ขอนแก่น!J293+ชัยภูมิ!J293+นครพนม!J293+นครราชสีมา!J293+บึงกาฬ!J293+บุรีรัมย์!J293+มหาสารคาม!J293+มุกดาหาร!J293+ยโสธร!J293+ร้อยเอ็ด!J293+เลย!J293+ศรีสะเกษ!J293+สกลนคร!J293+สุรินทร์!J293+หนองคาย!J293+หนองบัวลำภู!J293+อำนาจเจริญ!J293+อุดรธานี!J293+อุบลราชธานี!J293</f>
        <v>0</v>
      </c>
      <c r="K293" s="48">
        <f t="shared" ca="1" si="30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f>กาฬสินธุ์!J294+ขอนแก่น!J294+ชัยภูมิ!J294+นครพนม!J294+นครราชสีมา!J294+บึงกาฬ!J294+บุรีรัมย์!J294+มหาสารคาม!J294+มุกดาหาร!J294+ยโสธร!J294+ร้อยเอ็ด!J294+เลย!J294+ศรีสะเกษ!J294+สกลนคร!J294+สุรินทร์!J294+หนองคาย!J294+หนองบัวลำภู!J294+อำนาจเจริญ!J294+อุดรธานี!J294+อุบลราชธานี!J294</f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f>กาฬสินธุ์!J295+ขอนแก่น!J295+ชัยภูมิ!J295+นครพนม!J295+นครราชสีมา!J295+บึงกาฬ!J295+บุรีรัมย์!J295+มหาสารคาม!J295+มุกดาหาร!J295+ยโสธร!J295+ร้อยเอ็ด!J295+เลย!J295+ศรีสะเกษ!J295+สกลนคร!J295+สุรินทร์!J295+หนองคาย!J295+หนองบัวลำภู!J295+อำนาจเจริญ!J295+อุดรธานี!J295+อุบลราชธานี!J295</f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กาฬสินธุ์!I296+ขอนแก่น!I296+ชัยภูมิ!I296+นครพนม!I296+นครราชสีมา!I296+บึงกาฬ!I296+บุรีรัมย์!I296+มหาสารคาม!I296+มุกดาหาร!I296+ยโสธร!I296+ร้อยเอ็ด!I296+เลย!I296+ศรีสะเกษ!I296+สกลนคร!I296+สุรินทร์!I296+หนองคาย!I296+หนองบัวลำภู!I296+อำนาจเจริญ!I296+อุดรธานี!I296+อุบลราชธานี!I296</f>
        <v>3294</v>
      </c>
      <c r="J296" s="226">
        <f>กาฬสินธุ์!J296+ขอนแก่น!J296+ชัยภูมิ!J296+นครพนม!J296+นครราชสีมา!J296+บึงกาฬ!J296+บุรีรัมย์!J296+มหาสารคาม!J296+มุกดาหาร!J296+ยโสธร!J296+ร้อยเอ็ด!J296+เลย!J296+ศรีสะเกษ!J296+สกลนคร!J296+สุรินทร์!J296+หนองคาย!J296+หนองบัวลำภู!J296+อำนาจเจริญ!J296+อุดรธานี!J296+อุบลราชธานี!J296</f>
        <v>0</v>
      </c>
      <c r="K296" s="227">
        <f t="shared" ref="K296:K297" ca="1" si="31">IF(I296&gt;0,J296*100/I296,0)</f>
        <v>0</v>
      </c>
      <c r="L296" s="22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3732450</v>
      </c>
      <c r="M296" s="228">
        <f>กาฬสินธุ์!M296+ขอนแก่น!M296+ชัยภูมิ!M296+นครพนม!M296+นครราชสีมา!M296+บึงกาฬ!M296+บุรีรัมย์!M296+มหาสารคาม!M296+มุกดาหาร!M296+ยโสธร!M296+ร้อยเอ็ด!M296+เลย!M296+ศรีสะเกษ!M296+สกลนคร!M296+สุรินทร์!M296+หนองคาย!M296+หนองบัวลำภู!M296+อำนาจเจริญ!M296+อุดรธานี!M296+อุบลราชธานี!M296</f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กาฬสินธุ์!I297+ขอนแก่น!I297+ชัยภูมิ!I297+นครพนม!I297+นครราชสีมา!I297+บึงกาฬ!I297+บุรีรัมย์!I297+มหาสารคาม!I297+มุกดาหาร!I297+ยโสธร!I297+ร้อยเอ็ด!I297+เลย!I297+ศรีสะเกษ!I297+สกลนคร!I297+สุรินทร์!I297+หนองคาย!I297+หนองบัวลำภู!I297+อำนาจเจริญ!I297+อุดรธานี!I297+อุบลราชธานี!I297</f>
        <v>1098</v>
      </c>
      <c r="J297" s="226">
        <f>กาฬสินธุ์!J297+ขอนแก่น!J297+ชัยภูมิ!J297+นครพนม!J297+นครราชสีมา!J297+บึงกาฬ!J297+บุรีรัมย์!J297+มหาสารคาม!J297+มุกดาหาร!J297+ยโสธร!J297+ร้อยเอ็ด!J297+เลย!J297+ศรีสะเกษ!J297+สกลนคร!J297+สุรินทร์!J297+หนองคาย!J297+หนองบัวลำภู!J297+อำนาจเจริญ!J297+อุดรธานี!J297+อุบลราชธานี!J297</f>
        <v>0</v>
      </c>
      <c r="K297" s="227">
        <f t="shared" ca="1" si="31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f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52">
        <f>กาฬสินธุ์!M298+ขอนแก่น!M298+ชัยภูมิ!M298+นครพนม!M298+นครราชสีมา!M298+บึงกาฬ!M298+บุรีรัมย์!M298+มหาสารคาม!M298+มุกดาหาร!M298+ยโสธร!M298+ร้อยเอ็ด!M298+เลย!M298+ศรีสะเกษ!M298+สกลนคร!M298+สุรินทร์!M298+หนองคาย!M298+หนองบัวลำภู!M298+อำนาจเจริญ!M298+อุดรธานี!M298+อุบลราชธานี!M298</f>
        <v>0</v>
      </c>
      <c r="N298" s="52">
        <f t="shared" ref="N298:N301" si="32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ca="1">กาฬสินธุ์!L299+ขอนแก่น!L299+ชัยภูมิ!L299+นครพนม!L299+นครราชสีมา!L299+บึงกาฬ!L299+บุรีรัมย์!L299+มหาสารคาม!L299+มุกดาหาร!L299+ยโสธร!L299+ร้อยเอ็ด!L299+เลย!L299+ศรีสะเกษ!L299+สกลนคร!L299+สุรินทร์!L299+หนองคาย!L299+หนองบัวลำภู!L299+อำนาจเจริญ!L299+อุดรธานี!L299+อุบลราชธานี!L299</f>
        <v>3732450</v>
      </c>
      <c r="M299" s="52">
        <f>กาฬสินธุ์!M299+ขอนแก่น!M299+ชัยภูมิ!M299+นครพนม!M299+นครราชสีมา!M299+บึงกาฬ!M299+บุรีรัมย์!M299+มหาสารคาม!M299+มุกดาหาร!M299+ยโสธร!M299+ร้อยเอ็ด!M299+เลย!M299+ศรีสะเกษ!M299+สกลนคร!M299+สุรินทร์!M299+หนองคาย!M299+หนองบัวลำภู!M299+อำนาจเจริญ!M299+อุดรธานี!M299+อุบลราชธานี!M299</f>
        <v>0</v>
      </c>
      <c r="N299" s="52">
        <f t="shared" ca="1" si="32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กาฬสินธุ์!L300+ขอนแก่น!L300+ชัยภูมิ!L300+นครพนม!L300+นครราชสีมา!L300+บึงกาฬ!L300+บุรีรัมย์!L300+มหาสารคาม!L300+มุกดาหาร!L300+ยโสธร!L300+ร้อยเอ็ด!L300+เลย!L300+ศรีสะเกษ!L300+สกลนคร!L300+สุรินทร์!L300+หนองคาย!L300+หนองบัวลำภู!L300+อำนาจเจริญ!L300+อุดรธานี!L300+อุบลราชธานี!L300</f>
        <v>0</v>
      </c>
      <c r="M300" s="52">
        <f>กาฬสินธุ์!M300+ขอนแก่น!M300+ชัยภูมิ!M300+นครพนม!M300+นครราชสีมา!M300+บึงกาฬ!M300+บุรีรัมย์!M300+มหาสารคาม!M300+มุกดาหาร!M300+ยโสธร!M300+ร้อยเอ็ด!M300+เลย!M300+ศรีสะเกษ!M300+สกลนคร!M300+สุรินทร์!M300+หนองคาย!M300+หนองบัวลำภู!M300+อำนาจเจริญ!M300+อุดรธานี!M300+อุบลราชธานี!M300</f>
        <v>0</v>
      </c>
      <c r="N300" s="52">
        <f t="shared" ca="1" si="32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กาฬสินธุ์!L301+ขอนแก่น!L301+ชัยภูมิ!L301+นครพนม!L301+นครราชสีมา!L301+บึงกาฬ!L301+บุรีรัมย์!L301+มหาสารคาม!L301+มุกดาหาร!L301+ยโสธร!L301+ร้อยเอ็ด!L301+เลย!L301+ศรีสะเกษ!L301+สกลนคร!L301+สุรินทร์!L301+หนองคาย!L301+หนองบัวลำภู!L301+อำนาจเจริญ!L301+อุดรธานี!L301+อุบลราชธานี!L301</f>
        <v>3732450</v>
      </c>
      <c r="M301" s="52">
        <f>กาฬสินธุ์!M301+ขอนแก่น!M301+ชัยภูมิ!M301+นครพนม!M301+นครราชสีมา!M301+บึงกาฬ!M301+บุรีรัมย์!M301+มหาสารคาม!M301+มุกดาหาร!M301+ยโสธร!M301+ร้อยเอ็ด!M301+เลย!M301+ศรีสะเกษ!M301+สกลนคร!M301+สุรินทร์!M301+หนองคาย!M301+หนองบัวลำภู!M301+อำนาจเจริญ!M301+อุดรธานี!M301+อุบลราชธานี!M301</f>
        <v>0</v>
      </c>
      <c r="N301" s="52">
        <f t="shared" ca="1" si="32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f>กาฬสินธุ์!M302+ขอนแก่น!M302+ชัยภูมิ!M302+นครพนม!M302+นครราชสีมา!M302+บึงกาฬ!M302+บุรีรัมย์!M302+มหาสารคาม!M302+มุกดาหาร!M302+ยโสธร!M302+ร้อยเอ็ด!M302+เลย!M302+ศรีสะเกษ!M302+สกลนคร!M302+สุรินทร์!M302+หนองคาย!M302+หนองบัวลำภู!M302+อำนาจเจริญ!M302+อุดรธานี!M302+อุบลราชธานี!M302</f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f>กาฬสินธุ์!M303+ขอนแก่น!M303+ชัยภูมิ!M303+นครพนม!M303+นครราชสีมา!M303+บึงกาฬ!M303+บุรีรัมย์!M303+มหาสารคาม!M303+มุกดาหาร!M303+ยโสธร!M303+ร้อยเอ็ด!M303+เลย!M303+ศรีสะเกษ!M303+สกลนคร!M303+สุรินทร์!M303+หนองคาย!M303+หนองบัวลำภู!M303+อำนาจเจริญ!M303+อุดรธานี!M303+อุบลราชธานี!M303</f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f>กาฬสินธุ์!M304+ขอนแก่น!M304+ชัยภูมิ!M304+นครพนม!M304+นครราชสีมา!M304+บึงกาฬ!M304+บุรีรัมย์!M304+มหาสารคาม!M304+มุกดาหาร!M304+ยโสธร!M304+ร้อยเอ็ด!M304+เลย!M304+ศรีสะเกษ!M304+สกลนคร!M304+สุรินทร์!M304+หนองคาย!M304+หนองบัวลำภู!M304+อำนาจเจริญ!M304+อุดรธานี!M304+อุบลราชธานี!M304</f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f>กาฬสินธุ์!M305+ขอนแก่น!M305+ชัยภูมิ!M305+นครพนม!M305+นครราชสีมา!M305+บึงกาฬ!M305+บุรีรัมย์!M305+มหาสารคาม!M305+มุกดาหาร!M305+ยโสธร!M305+ร้อยเอ็ด!M305+เลย!M305+ศรีสะเกษ!M305+สกลนคร!M305+สุรินทร์!M305+หนองคาย!M305+หนองบัวลำภู!M305+อำนาจเจริญ!M305+อุดรธานี!M305+อุบลราชธานี!M305</f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f>กาฬสินธุ์!J307+ขอนแก่น!J307+ชัยภูมิ!J307+นครพนม!J307+นครราชสีมา!J307+บึงกาฬ!J307+บุรีรัมย์!J307+มหาสารคาม!J307+มุกดาหาร!J307+ยโสธร!J307+ร้อยเอ็ด!J307+เลย!J307+ศรีสะเกษ!J307+สกลนคร!J307+สุรินทร์!J307+หนองคาย!J307+หนองบัวลำภู!J307+อำนาจเจริญ!J307+อุดรธานี!J307+อุบลราชธานี!J307</f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f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12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f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8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f>กาฬสินธุ์!J310+ขอนแก่น!J310+ชัยภูมิ!J310+นครพนม!J310+นครราชสีมา!J310+บึงกาฬ!J310+บุรีรัมย์!J310+มหาสารคาม!J310+มุกดาหาร!J310+ยโสธร!J310+ร้อยเอ็ด!J310+เลย!J310+ศรีสะเกษ!J310+สกลนคร!J310+สุรินทร์!J310+หนองคาย!J310+หนองบัวลำภู!J310+อำนาจเจริญ!J310+อุดรธานี!J310+อุบลราชธานี!J310</f>
        <v>4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ca="1">กาฬสินธุ์!I311+ขอนแก่น!I311+ชัยภูมิ!I311+นครพนม!I311+นครราชสีมา!I311+บึงกาฬ!I311+บุรีรัมย์!I311+มหาสารคาม!I311+มุกดาหาร!I311+ยโสธร!I311+ร้อยเอ็ด!I311+เลย!I311+ศรีสะเกษ!I311+สกลนคร!I311+สุรินทร์!I311+หนองคาย!I311+หนองบัวลำภู!I311+อำนาจเจริญ!I311+อุดรธานี!I311+อุบลราชธานี!I311</f>
        <v>1098</v>
      </c>
      <c r="J311" s="78">
        <f>กาฬสินธุ์!J311+ขอนแก่น!J311+ชัยภูมิ!J311+นครพนม!J311+นครราชสีมา!J311+บึงกาฬ!J311+บุรีรัมย์!J311+มหาสารคาม!J311+มุกดาหาร!J311+ยโสธร!J311+ร้อยเอ็ด!J311+เลย!J311+ศรีสะเกษ!J311+สกลนคร!J311+สุรินทร์!J311+หนองคาย!J311+หนองบัวลำภู!J311+อำนาจเจริญ!J311+อุดรธานี!J311+อุบลราชธานี!J311</f>
        <v>0</v>
      </c>
      <c r="K311" s="79">
        <f t="shared" ref="K311:K327" ca="1" si="3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กาฬสินธุ์!I312+ขอนแก่น!I312+ชัยภูมิ!I312+นครพนม!I312+นครราชสีมา!I312+บึงกาฬ!I312+บุรีรัมย์!I312+มหาสารคาม!I312+มุกดาหาร!I312+ยโสธร!I312+ร้อยเอ็ด!I312+เลย!I312+ศรีสะเกษ!I312+สกลนคร!I312+สุรินทร์!I312+หนองคาย!I312+หนองบัวลำภู!I312+อำนาจเจริญ!I312+อุดรธานี!I312+อุบลราชธานี!I312</f>
        <v>270</v>
      </c>
      <c r="J312" s="153">
        <f>กาฬสินธุ์!J312+ขอนแก่น!J312+ชัยภูมิ!J312+นครพนม!J312+นครราชสีมา!J312+บึงกาฬ!J312+บุรีรัมย์!J312+มหาสารคาม!J312+มุกดาหาร!J312+ยโสธร!J312+ร้อยเอ็ด!J312+เลย!J312+ศรีสะเกษ!J312+สกลนคร!J312+สุรินทร์!J312+หนองคาย!J312+หนองบัวลำภู!J312+อำนาจเจริญ!J312+อุดรธานี!J312+อุบลราชธานี!J312</f>
        <v>0</v>
      </c>
      <c r="K312" s="79">
        <f t="shared" ca="1" si="3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กาฬสินธุ์!I313+ขอนแก่น!I313+ชัยภูมิ!I313+นครพนม!I313+นครราชสีมา!I313+บึงกาฬ!I313+บุรีรัมย์!I313+มหาสารคาม!I313+มุกดาหาร!I313+ยโสธร!I313+ร้อยเอ็ด!I313+เลย!I313+ศรีสะเกษ!I313+สกลนคร!I313+สุรินทร์!I313+หนองคาย!I313+หนองบัวลำภู!I313+อำนาจเจริญ!I313+อุดรธานี!I313+อุบลราชธานี!I313</f>
        <v>810</v>
      </c>
      <c r="J313" s="153">
        <f>กาฬสินธุ์!J313+ขอนแก่น!J313+ชัยภูมิ!J313+นครพนม!J313+นครราชสีมา!J313+บึงกาฬ!J313+บุรีรัมย์!J313+มหาสารคาม!J313+มุกดาหาร!J313+ยโสธร!J313+ร้อยเอ็ด!J313+เลย!J313+ศรีสะเกษ!J313+สกลนคร!J313+สุรินทร์!J313+หนองคาย!J313+หนองบัวลำภู!J313+อำนาจเจริญ!J313+อุดรธานี!J313+อุบลราชธานี!J313</f>
        <v>0</v>
      </c>
      <c r="K313" s="79">
        <f t="shared" ca="1" si="3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กาฬสินธุ์!I314+ขอนแก่น!I314+ชัยภูมิ!I314+นครพนม!I314+นครราชสีมา!I314+บึงกาฬ!I314+บุรีรัมย์!I314+มหาสารคาม!I314+มุกดาหาร!I314+ยโสธร!I314+ร้อยเอ็ด!I314+เลย!I314+ศรีสะเกษ!I314+สกลนคร!I314+สุรินทร์!I314+หนองคาย!I314+หนองบัวลำภู!I314+อำนาจเจริญ!I314+อุดรธานี!I314+อุบลราชธานี!I314</f>
        <v>270</v>
      </c>
      <c r="J314" s="67">
        <f>กาฬสินธุ์!J314+ขอนแก่น!J314+ชัยภูมิ!J314+นครพนม!J314+นครราชสีมา!J314+บึงกาฬ!J314+บุรีรัมย์!J314+มหาสารคาม!J314+มุกดาหาร!J314+ยโสธร!J314+ร้อยเอ็ด!J314+เลย!J314+ศรีสะเกษ!J314+สกลนคร!J314+สุรินทร์!J314+หนองคาย!J314+หนองบัวลำภู!J314+อำนาจเจริญ!J314+อุดรธานี!J314+อุบลราชธานี!J314</f>
        <v>0</v>
      </c>
      <c r="K314" s="48">
        <f t="shared" ca="1" si="3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กาฬสินธุ์!I315+ขอนแก่น!I315+ชัยภูมิ!I315+นครพนม!I315+นครราชสีมา!I315+บึงกาฬ!I315+บุรีรัมย์!I315+มหาสารคาม!I315+มุกดาหาร!I315+ยโสธร!I315+ร้อยเอ็ด!I315+เลย!I315+ศรีสะเกษ!I315+สกลนคร!I315+สุรินทร์!I315+หนองคาย!I315+หนองบัวลำภู!I315+อำนาจเจริญ!I315+อุดรธานี!I315+อุบลราชธานี!I315</f>
        <v>270</v>
      </c>
      <c r="J315" s="246">
        <f>กาฬสินธุ์!J315+ขอนแก่น!J315+ชัยภูมิ!J315+นครพนม!J315+นครราชสีมา!J315+บึงกาฬ!J315+บุรีรัมย์!J315+มหาสารคาม!J315+มุกดาหาร!J315+ยโสธร!J315+ร้อยเอ็ด!J315+เลย!J315+ศรีสะเกษ!J315+สกลนคร!J315+สุรินทร์!J315+หนองคาย!J315+หนองบัวลำภู!J315+อำนาจเจริญ!J315+อุดรธานี!J315+อุบลราชธานี!J315</f>
        <v>0</v>
      </c>
      <c r="K315" s="113">
        <f t="shared" ca="1" si="3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กาฬสินธุ์!I316+ขอนแก่น!I316+ชัยภูมิ!I316+นครพนม!I316+นครราชสีมา!I316+บึงกาฬ!I316+บุรีรัมย์!I316+มหาสารคาม!I316+มุกดาหาร!I316+ยโสธร!I316+ร้อยเอ็ด!I316+เลย!I316+ศรีสะเกษ!I316+สกลนคร!I316+สุรินทร์!I316+หนองคาย!I316+หนองบัวลำภู!I316+อำนาจเจริญ!I316+อุดรธานี!I316+อุบลราชธานี!I316</f>
        <v>609</v>
      </c>
      <c r="J316" s="153">
        <f>กาฬสินธุ์!J316+ขอนแก่น!J316+ชัยภูมิ!J316+นครพนม!J316+นครราชสีมา!J316+บึงกาฬ!J316+บุรีรัมย์!J316+มหาสารคาม!J316+มุกดาหาร!J316+ยโสธร!J316+ร้อยเอ็ด!J316+เลย!J316+ศรีสะเกษ!J316+สกลนคร!J316+สุรินทร์!J316+หนองคาย!J316+หนองบัวลำภู!J316+อำนาจเจริญ!J316+อุดรธานี!J316+อุบลราชธานี!J316</f>
        <v>0</v>
      </c>
      <c r="K316" s="79">
        <f t="shared" ca="1" si="3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กาฬสินธุ์!I317+ขอนแก่น!I317+ชัยภูมิ!I317+นครพนม!I317+นครราชสีมา!I317+บึงกาฬ!I317+บุรีรัมย์!I317+มหาสารคาม!I317+มุกดาหาร!I317+ยโสธร!I317+ร้อยเอ็ด!I317+เลย!I317+ศรีสะเกษ!I317+สกลนคร!I317+สุรินทร์!I317+หนองคาย!I317+หนองบัวลำภู!I317+อำนาจเจริญ!I317+อุดรธานี!I317+อุบลราชธานี!I317</f>
        <v>1827</v>
      </c>
      <c r="J317" s="153">
        <f>กาฬสินธุ์!J317+ขอนแก่น!J317+ชัยภูมิ!J317+นครพนม!J317+นครราชสีมา!J317+บึงกาฬ!J317+บุรีรัมย์!J317+มหาสารคาม!J317+มุกดาหาร!J317+ยโสธร!J317+ร้อยเอ็ด!J317+เลย!J317+ศรีสะเกษ!J317+สกลนคร!J317+สุรินทร์!J317+หนองคาย!J317+หนองบัวลำภู!J317+อำนาจเจริญ!J317+อุดรธานี!J317+อุบลราชธานี!J317</f>
        <v>0</v>
      </c>
      <c r="K317" s="79">
        <f t="shared" ca="1" si="3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กาฬสินธุ์!I318+ขอนแก่น!I318+ชัยภูมิ!I318+นครพนม!I318+นครราชสีมา!I318+บึงกาฬ!I318+บุรีรัมย์!I318+มหาสารคาม!I318+มุกดาหาร!I318+ยโสธร!I318+ร้อยเอ็ด!I318+เลย!I318+ศรีสะเกษ!I318+สกลนคร!I318+สุรินทร์!I318+หนองคาย!I318+หนองบัวลำภู!I318+อำนาจเจริญ!I318+อุดรธานี!I318+อุบลราชธานี!I318</f>
        <v>609</v>
      </c>
      <c r="J318" s="67">
        <f>กาฬสินธุ์!J318+ขอนแก่น!J318+ชัยภูมิ!J318+นครพนม!J318+นครราชสีมา!J318+บึงกาฬ!J318+บุรีรัมย์!J318+มหาสารคาม!J318+มุกดาหาร!J318+ยโสธร!J318+ร้อยเอ็ด!J318+เลย!J318+ศรีสะเกษ!J318+สกลนคร!J318+สุรินทร์!J318+หนองคาย!J318+หนองบัวลำภู!J318+อำนาจเจริญ!J318+อุดรธานี!J318+อุบลราชธานี!J318</f>
        <v>0</v>
      </c>
      <c r="K318" s="48">
        <f t="shared" ca="1" si="3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กาฬสินธุ์!I319+ขอนแก่น!I319+ชัยภูมิ!I319+นครพนม!I319+นครราชสีมา!I319+บึงกาฬ!I319+บุรีรัมย์!I319+มหาสารคาม!I319+มุกดาหาร!I319+ยโสธร!I319+ร้อยเอ็ด!I319+เลย!I319+ศรีสะเกษ!I319+สกลนคร!I319+สุรินทร์!I319+หนองคาย!I319+หนองบัวลำภู!I319+อำนาจเจริญ!I319+อุดรธานี!I319+อุบลราชธานี!I319</f>
        <v>609</v>
      </c>
      <c r="J319" s="67">
        <f>กาฬสินธุ์!J319+ขอนแก่น!J319+ชัยภูมิ!J319+นครพนม!J319+นครราชสีมา!J319+บึงกาฬ!J319+บุรีรัมย์!J319+มหาสารคาม!J319+มุกดาหาร!J319+ยโสธร!J319+ร้อยเอ็ด!J319+เลย!J319+ศรีสะเกษ!J319+สกลนคร!J319+สุรินทร์!J319+หนองคาย!J319+หนองบัวลำภู!J319+อำนาจเจริญ!J319+อุดรธานี!J319+อุบลราชธานี!J319</f>
        <v>0</v>
      </c>
      <c r="K319" s="48">
        <f t="shared" ca="1" si="3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กาฬสินธุ์!I320+ขอนแก่น!I320+ชัยภูมิ!I320+นครพนม!I320+นครราชสีมา!I320+บึงกาฬ!I320+บุรีรัมย์!I320+มหาสารคาม!I320+มุกดาหาร!I320+ยโสธร!I320+ร้อยเอ็ด!I320+เลย!I320+ศรีสะเกษ!I320+สกลนคร!I320+สุรินทร์!I320+หนองคาย!I320+หนองบัวลำภู!I320+อำนาจเจริญ!I320+อุดรธานี!I320+อุบลราชธานี!I320</f>
        <v>609</v>
      </c>
      <c r="J320" s="67">
        <f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48">
        <f t="shared" ca="1" si="3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กาฬสินธุ์!I321+ขอนแก่น!I321+ชัยภูมิ!I321+นครพนม!I321+นครราชสีมา!I321+บึงกาฬ!I321+บุรีรัมย์!I321+มหาสารคาม!I321+มุกดาหาร!I321+ยโสธร!I321+ร้อยเอ็ด!I321+เลย!I321+ศรีสะเกษ!I321+สกลนคร!I321+สุรินทร์!I321+หนองคาย!I321+หนองบัวลำภู!I321+อำนาจเจริญ!I321+อุดรธานี!I321+อุบลราชธานี!I321</f>
        <v>219</v>
      </c>
      <c r="J321" s="153">
        <f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0</v>
      </c>
      <c r="K321" s="79">
        <f t="shared" ca="1" si="3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กาฬสินธุ์!I322+ขอนแก่น!I322+ชัยภูมิ!I322+นครพนม!I322+นครราชสีมา!I322+บึงกาฬ!I322+บุรีรัมย์!I322+มหาสารคาม!I322+มุกดาหาร!I322+ยโสธร!I322+ร้อยเอ็ด!I322+เลย!I322+ศรีสะเกษ!I322+สกลนคร!I322+สุรินทร์!I322+หนองคาย!I322+หนองบัวลำภู!I322+อำนาจเจริญ!I322+อุดรธานี!I322+อุบลราชธานี!I322</f>
        <v>657</v>
      </c>
      <c r="J322" s="153">
        <f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0</v>
      </c>
      <c r="K322" s="79">
        <f t="shared" ca="1" si="3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กาฬสินธุ์!I323+ขอนแก่น!I323+ชัยภูมิ!I323+นครพนม!I323+นครราชสีมา!I323+บึงกาฬ!I323+บุรีรัมย์!I323+มหาสารคาม!I323+มุกดาหาร!I323+ยโสธร!I323+ร้อยเอ็ด!I323+เลย!I323+ศรีสะเกษ!I323+สกลนคร!I323+สุรินทร์!I323+หนองคาย!I323+หนองบัวลำภู!I323+อำนาจเจริญ!I323+อุดรธานี!I323+อุบลราชธานี!I323</f>
        <v>219</v>
      </c>
      <c r="J323" s="67">
        <f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0</v>
      </c>
      <c r="K323" s="48">
        <f t="shared" ca="1" si="3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219</v>
      </c>
      <c r="J324" s="67">
        <f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0</v>
      </c>
      <c r="K324" s="48">
        <f t="shared" ca="1" si="3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กาฬสินธุ์!I325+ขอนแก่น!I325+ชัยภูมิ!I325+นครพนม!I325+นครราชสีมา!I325+บึงกาฬ!I325+บุรีรัมย์!I325+มหาสารคาม!I325+มุกดาหาร!I325+ยโสธร!I325+ร้อยเอ็ด!I325+เลย!I325+ศรีสะเกษ!I325+สกลนคร!I325+สุรินทร์!I325+หนองคาย!I325+หนองบัวลำภู!I325+อำนาจเจริญ!I325+อุดรธานี!I325+อุบลราชธานี!I325</f>
        <v>879</v>
      </c>
      <c r="J325" s="78">
        <f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79">
        <f t="shared" ca="1" si="3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กาฬสินธุ์!I326+ขอนแก่น!I326+ชัยภูมิ!I326+นครพนม!I326+นครราชสีมา!I326+บึงกาฬ!I326+บุรีรัมย์!I326+มหาสารคาม!I326+มุกดาหาร!I326+ยโสธร!I326+ร้อยเอ็ด!I326+เลย!I326+ศรีสะเกษ!I326+สกลนคร!I326+สุรินทร์!I326+หนองคาย!I326+หนองบัวลำภู!I326+อำนาจเจริญ!I326+อุดรธานี!I326+อุบลราชธานี!I326</f>
        <v>270</v>
      </c>
      <c r="J326" s="67">
        <f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48">
        <f t="shared" ca="1" si="3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กาฬสินธุ์!I327+ขอนแก่น!I327+ชัยภูมิ!I327+นครพนม!I327+นครราชสีมา!I327+บึงกาฬ!I327+บุรีรัมย์!I327+มหาสารคาม!I327+มุกดาหาร!I327+ยโสธร!I327+ร้อยเอ็ด!I327+เลย!I327+ศรีสะเกษ!I327+สกลนคร!I327+สุรินทร์!I327+หนองคาย!I327+หนองบัวลำภู!I327+อำนาจเจริญ!I327+อุดรธานี!I327+อุบลราชธานี!I327</f>
        <v>609</v>
      </c>
      <c r="J327" s="67">
        <f>กาฬสินธุ์!J327+ขอนแก่น!J327+ชัยภูมิ!J327+นครพนม!J327+นครราชสีมา!J327+บึงกาฬ!J327+บุรีรัมย์!J327+มหาสารคาม!J327+มุกดาหาร!J327+ยโสธร!J327+ร้อยเอ็ด!J327+เลย!J327+ศรีสะเกษ!J327+สกลนคร!J327+สุรินทร์!J327+หนองคาย!J327+หนองบัวลำภู!J327+อำนาจเจริญ!J327+อุดรธานี!J327+อุบลราชธานี!J327</f>
        <v>0</v>
      </c>
      <c r="K327" s="48">
        <f t="shared" ca="1" si="3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f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f>กาฬสินธุ์!J329+ขอนแก่น!J329+ชัยภูมิ!J329+นครพนม!J329+นครราชสีมา!J329+บึงกาฬ!J329+บุรีรัมย์!J329+มหาสารคาม!J329+มุกดาหาร!J329+ยโสธร!J329+ร้อยเอ็ด!J329+เลย!J329+ศรีสะเกษ!J329+สกลนคร!J329+สุรินทร์!J329+หนองคาย!J329+หนองบัวลำภู!J329+อำนาจเจริญ!J329+อุดรธานี!J329+อุบลราชธานี!J329</f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กาฬสินธุ์!I330+ขอนแก่น!I330+ชัยภูมิ!I330+นครพนม!I330+นครราชสีมา!I330+บึงกาฬ!I330+บุรีรัมย์!I330+มหาสารคาม!I330+มุกดาหาร!I330+ยโสธร!I330+ร้อยเอ็ด!I330+เลย!I330+ศรีสะเกษ!I330+สกลนคร!I330+สุรินทร์!I330+หนองคาย!I330+หนองบัวลำภู!I330+อำนาจเจริญ!I330+อุดรธานี!I330+อุบลราชธานี!I330</f>
        <v>551</v>
      </c>
      <c r="J330" s="256">
        <f>กาฬสินธุ์!J330+ขอนแก่น!J330+ชัยภูมิ!J330+นครพนม!J330+นครราชสีมา!J330+บึงกาฬ!J330+บุรีรัมย์!J330+มหาสารคาม!J330+มุกดาหาร!J330+ยโสธร!J330+ร้อยเอ็ด!J330+เลย!J330+ศรีสะเกษ!J330+สกลนคร!J330+สุรินทร์!J330+หนองคาย!J330+หนองบัวลำภู!J330+อำนาจเจริญ!J330+อุดรธานี!J330+อุบลราชธานี!J330</f>
        <v>0</v>
      </c>
      <c r="K330" s="257">
        <f ca="1">IF(I330&gt;0,J330*100/I330,0)</f>
        <v>0</v>
      </c>
      <c r="L330" s="258">
        <f ca="1"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2206000</v>
      </c>
      <c r="M330" s="258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1720</v>
      </c>
      <c r="N330" s="258">
        <f t="shared" ref="N330:N334" ca="1" si="34">+IF(L330&gt;0,M330*100/L330,0)</f>
        <v>7.7969174977334549E-2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f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0</v>
      </c>
      <c r="M331" s="52">
        <f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0</v>
      </c>
      <c r="N331" s="52">
        <f t="shared" si="34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ca="1"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2206000</v>
      </c>
      <c r="M332" s="52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1720</v>
      </c>
      <c r="N332" s="52">
        <f t="shared" ca="1" si="34"/>
        <v>7.7969174977334549E-2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0</v>
      </c>
      <c r="M333" s="52">
        <f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0</v>
      </c>
      <c r="N333" s="52">
        <f t="shared" ca="1" si="34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2206000</v>
      </c>
      <c r="M334" s="52">
        <f>กาฬสินธุ์!M334+ขอนแก่น!M334+ชัยภูมิ!M334+นครพนม!M334+นครราชสีมา!M334+บึงกาฬ!M334+บุรีรัมย์!M334+มหาสารคาม!M334+มุกดาหาร!M334+ยโสธร!M334+ร้อยเอ็ด!M334+เลย!M334+ศรีสะเกษ!M334+สกลนคร!M334+สุรินทร์!M334+หนองคาย!M334+หนองบัวลำภู!M334+อำนาจเจริญ!M334+อุดรธานี!M334+อุบลราชธานี!M334</f>
        <v>1720</v>
      </c>
      <c r="N334" s="52">
        <f t="shared" ca="1" si="34"/>
        <v>7.7969174977334549E-2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f>กาฬสินธุ์!M335+ขอนแก่น!M335+ชัยภูมิ!M335+นครพนม!M335+นครราชสีมา!M335+บึงกาฬ!M335+บุรีรัมย์!M335+มหาสารคาม!M335+มุกดาหาร!M335+ยโสธร!M335+ร้อยเอ็ด!M335+เลย!M335+ศรีสะเกษ!M335+สกลนคร!M335+สุรินทร์!M335+หนองคาย!M335+หนองบัวลำภู!M335+อำนาจเจริญ!M335+อุดรธานี!M335+อุบลราชธานี!M335</f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f>กาฬสินธุ์!M336+ขอนแก่น!M336+ชัยภูมิ!M336+นครพนม!M336+นครราชสีมา!M336+บึงกาฬ!M336+บุรีรัมย์!M336+มหาสารคาม!M336+มุกดาหาร!M336+ยโสธร!M336+ร้อยเอ็ด!M336+เลย!M336+ศรีสะเกษ!M336+สกลนคร!M336+สุรินทร์!M336+หนองคาย!M336+หนองบัวลำภู!M336+อำนาจเจริญ!M336+อุดรธานี!M336+อุบลราชธานี!M336</f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f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f>กาฬสินธุ์!M338+ขอนแก่น!M338+ชัยภูมิ!M338+นครพนม!M338+นครราชสีมา!M338+บึงกาฬ!M338+บุรีรัมย์!M338+มหาสารคาม!M338+มุกดาหาร!M338+ยโสธร!M338+ร้อยเอ็ด!M338+เลย!M338+ศรีสะเกษ!M338+สกลนคร!M338+สุรินทร์!M338+หนองคาย!M338+หนองบัวลำภู!M338+อำนาจเจริญ!M338+อุดรธานี!M338+อุบลราชธานี!M338</f>
        <v>1720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f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f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12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f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6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f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4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551</v>
      </c>
      <c r="J344" s="78">
        <f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0</v>
      </c>
      <c r="K344" s="48">
        <f t="shared" ref="K344:K347" ca="1" si="35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476</v>
      </c>
      <c r="J345" s="67">
        <f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0</v>
      </c>
      <c r="K345" s="48">
        <f t="shared" ca="1" si="35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145</v>
      </c>
      <c r="H346" s="65" t="s">
        <v>16</v>
      </c>
      <c r="I346" s="199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75</v>
      </c>
      <c r="J346" s="67">
        <f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0</v>
      </c>
      <c r="K346" s="48">
        <f t="shared" ca="1" si="35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กาฬสินธุ์!I347+ขอนแก่น!I347+ชัยภูมิ!I347+นครพนม!I347+นครราชสีมา!I347+บึงกาฬ!I347+บุรีรัมย์!I347+มหาสารคาม!I347+มุกดาหาร!I347+ยโสธร!I347+ร้อยเอ็ด!I347+เลย!I347+ศรีสะเกษ!I347+สกลนคร!I347+สุรินทร์!I347+หนองคาย!I347+หนองบัวลำภู!I347+อำนาจเจริญ!I347+อุดรธานี!I347+อุบลราชธานี!I347</f>
        <v>0</v>
      </c>
      <c r="J347" s="67">
        <f>กาฬสินธุ์!J347+ขอนแก่น!J347+ชัยภูมิ!J347+นครพนม!J347+นครราชสีมา!J347+บึงกาฬ!J347+บุรีรัมย์!J347+มหาสารคาม!J347+มุกดาหาร!J347+ยโสธร!J347+ร้อยเอ็ด!J347+เลย!J347+ศรีสะเกษ!J347+สกลนคร!J347+สุรินทร์!J347+หนองคาย!J347+หนองบัวลำภู!J347+อำนาจเจริญ!J347+อุดรธานี!J347+อุบลราชธานี!J347</f>
        <v>0</v>
      </c>
      <c r="K347" s="48">
        <f t="shared" ca="1" si="35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f>กาฬสินธุ์!J348+ขอนแก่น!J348+ชัยภูมิ!J348+นครพนม!J348+นครราชสีมา!J348+บึงกาฬ!J348+บุรีรัมย์!J348+มหาสารคาม!J348+มุกดาหาร!J348+ยโสธร!J348+ร้อยเอ็ด!J348+เลย!J348+ศรีสะเกษ!J348+สกลนคร!J348+สุรินทร์!J348+หนองคาย!J348+หนองบัวลำภู!J348+อำนาจเจริญ!J348+อุดรธานี!J348+อุบลราชธานี!J348</f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f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808886</v>
      </c>
      <c r="J350" s="226">
        <f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0</v>
      </c>
      <c r="K350" s="227">
        <f ca="1">IF(I350&gt;0,J350*100/I350,0)</f>
        <v>0</v>
      </c>
      <c r="L350" s="228">
        <f ca="1">กาฬสินธุ์!L350+ขอนแก่น!L350+ชัยภูมิ!L350+นครพนม!L350+นครราชสีมา!L350+บึงกาฬ!L350+บุรีรัมย์!L350+มหาสารคาม!L350+มุกดาหาร!L350+ยโสธร!L350+ร้อยเอ็ด!L350+เลย!L350+ศรีสะเกษ!L350+สกลนคร!L350+สุรินทร์!L350+หนองคาย!L350+หนองบัวลำภู!L350+อำนาจเจริญ!L350+อุดรธานี!L350+อุบลราชธานี!L350</f>
        <v>10836169</v>
      </c>
      <c r="M350" s="228">
        <f>กาฬสินธุ์!M350+ขอนแก่น!M350+ชัยภูมิ!M350+นครพนม!M350+นครราชสีมา!M350+บึงกาฬ!M350+บุรีรัมย์!M350+มหาสารคาม!M350+มุกดาหาร!M350+ยโสธร!M350+ร้อยเอ็ด!M350+เลย!M350+ศรีสะเกษ!M350+สกลนคร!M350+สุรินทร์!M350+หนองคาย!M350+หนองบัวลำภู!M350+อำนาจเจริญ!M350+อุดรธานี!M350+อุบลราชธานี!M350</f>
        <v>73143.3</v>
      </c>
      <c r="N350" s="228">
        <f t="shared" ref="N350:N354" ca="1" si="36">+IF(L350&gt;0,M350*100/L350,0)</f>
        <v>0.67499224126164881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f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52">
        <f>กาฬสินธุ์!M351+ขอนแก่น!M351+ชัยภูมิ!M351+นครพนม!M351+นครราชสีมา!M351+บึงกาฬ!M351+บุรีรัมย์!M351+มหาสารคาม!M351+มุกดาหาร!M351+ยโสธร!M351+ร้อยเอ็ด!M351+เลย!M351+ศรีสะเกษ!M351+สกลนคร!M351+สุรินทร์!M351+หนองคาย!M351+หนองบัวลำภู!M351+อำนาจเจริญ!M351+อุดรธานี!M351+อุบลราชธานี!M351</f>
        <v>0</v>
      </c>
      <c r="N351" s="52">
        <f t="shared" si="36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10836169</v>
      </c>
      <c r="M352" s="52">
        <f>กาฬสินธุ์!M352+ขอนแก่น!M352+ชัยภูมิ!M352+นครพนม!M352+นครราชสีมา!M352+บึงกาฬ!M352+บุรีรัมย์!M352+มหาสารคาม!M352+มุกดาหาร!M352+ยโสธร!M352+ร้อยเอ็ด!M352+เลย!M352+ศรีสะเกษ!M352+สกลนคร!M352+สุรินทร์!M352+หนองคาย!M352+หนองบัวลำภู!M352+อำนาจเจริญ!M352+อุดรธานี!M352+อุบลราชธานี!M352</f>
        <v>73143.3</v>
      </c>
      <c r="N352" s="52">
        <f t="shared" ca="1" si="36"/>
        <v>0.67499224126164881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52">
        <f>กาฬสินธุ์!M353+ขอนแก่น!M353+ชัยภูมิ!M353+นครพนม!M353+นครราชสีมา!M353+บึงกาฬ!M353+บุรีรัมย์!M353+มหาสารคาม!M353+มุกดาหาร!M353+ยโสธร!M353+ร้อยเอ็ด!M353+เลย!M353+ศรีสะเกษ!M353+สกลนคร!M353+สุรินทร์!M353+หนองคาย!M353+หนองบัวลำภู!M353+อำนาจเจริญ!M353+อุดรธานี!M353+อุบลราชธานี!M353</f>
        <v>0</v>
      </c>
      <c r="N353" s="52">
        <f t="shared" ca="1" si="36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10836169</v>
      </c>
      <c r="M354" s="52">
        <f>กาฬสินธุ์!M354+ขอนแก่น!M354+ชัยภูมิ!M354+นครพนม!M354+นครราชสีมา!M354+บึงกาฬ!M354+บุรีรัมย์!M354+มหาสารคาม!M354+มุกดาหาร!M354+ยโสธร!M354+ร้อยเอ็ด!M354+เลย!M354+ศรีสะเกษ!M354+สกลนคร!M354+สุรินทร์!M354+หนองคาย!M354+หนองบัวลำภู!M354+อำนาจเจริญ!M354+อุดรธานี!M354+อุบลราชธานี!M354</f>
        <v>73143.3</v>
      </c>
      <c r="N354" s="52">
        <f t="shared" ca="1" si="36"/>
        <v>0.67499224126164881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3">
        <f>กาฬสินธุ์!M355+ขอนแก่น!M355+ชัยภูมิ!M355+นครพนม!M355+นครราชสีมา!M355+บึงกาฬ!M355+บุรีรัมย์!M355+มหาสารคาม!M355+มุกดาหาร!M355+ยโสธร!M355+ร้อยเอ็ด!M355+เลย!M355+ศรีสะเกษ!M355+สกลนคร!M355+สุรินทร์!M355+หนองคาย!M355+หนองบัวลำภู!M355+อำนาจเจริญ!M355+อุดรธานี!M355+อุบลราชธานี!M355</f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3">
        <f>กาฬสินธุ์!M356+ขอนแก่น!M356+ชัยภูมิ!M356+นครพนม!M356+นครราชสีมา!M356+บึงกาฬ!M356+บุรีรัมย์!M356+มหาสารคาม!M356+มุกดาหาร!M356+ยโสธร!M356+ร้อยเอ็ด!M356+เลย!M356+ศรีสะเกษ!M356+สกลนคร!M356+สุรินทร์!M356+หนองคาย!M356+หนองบัวลำภู!M356+อำนาจเจริญ!M356+อุดรธานี!M356+อุบลราชธานี!M356</f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f>กาฬสินธุ์!M357+ขอนแก่น!M357+ชัยภูมิ!M357+นครพนม!M357+นครราชสีมา!M357+บึงกาฬ!M357+บุรีรัมย์!M357+มหาสารคาม!M357+มุกดาหาร!M357+ยโสธร!M357+ร้อยเอ็ด!M357+เลย!M357+ศรีสะเกษ!M357+สกลนคร!M357+สุรินทร์!M357+หนองคาย!M357+หนองบัวลำภู!M357+อำนาจเจริญ!M357+อุดรธานี!M357+อุบลราชธานี!M357</f>
        <v>54443.299999999996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f>กาฬสินธุ์!M358+ขอนแก่น!M358+ชัยภูมิ!M358+นครพนม!M358+นครราชสีมา!M358+บึงกาฬ!M358+บุรีรัมย์!M358+มหาสารคาม!M358+มุกดาหาร!M358+ยโสธร!M358+ร้อยเอ็ด!M358+เลย!M358+ศรีสะเกษ!M358+สกลนคร!M358+สุรินทร์!M358+หนองคาย!M358+หนองบัวลำภู!M358+อำนาจเจริญ!M358+อุดรธานี!M358+อุบลราชธานี!M358</f>
        <v>18700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กาฬสินธุ์!I359+ขอนแก่น!I359+ชัยภูมิ!I359+นครพนม!I359+นครราชสีมา!I359+บึงกาฬ!I359+บุรีรัมย์!I359+มหาสารคาม!I359+มุกดาหาร!I359+ยโสธร!I359+ร้อยเอ็ด!I359+เลย!I359+ศรีสะเกษ!I359+สกลนคร!I359+สุรินทร์!I359+หนองคาย!I359+หนองบัวลำภู!I359+อำนาจเจริญ!I359+อุดรธานี!I359+อุบลราชธานี!I359</f>
        <v>808886</v>
      </c>
      <c r="J359" s="136">
        <f>กาฬสินธุ์!J359+ขอนแก่น!J359+ชัยภูมิ!J359+นครพนม!J359+นครราชสีมา!J359+บึงกาฬ!J359+บุรีรัมย์!J359+มหาสารคาม!J359+มุกดาหาร!J359+ยโสธร!J359+ร้อยเอ็ด!J359+เลย!J359+ศรีสะเกษ!J359+สกลนคร!J359+สุรินทร์!J359+หนองคาย!J359+หนองบัวลำภู!J359+อำนาจเจริญ!J359+อุดรธานี!J359+อุบลราชธานี!J359</f>
        <v>0</v>
      </c>
      <c r="K359" s="137">
        <f t="shared" ref="K359:K425" ca="1" si="37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กาฬสินธุ์!I360+ขอนแก่น!I360+ชัยภูมิ!I360+นครพนม!I360+นครราชสีมา!I360+บึงกาฬ!I360+บุรีรัมย์!I360+มหาสารคาม!I360+มุกดาหาร!I360+ยโสธร!I360+ร้อยเอ็ด!I360+เลย!I360+ศรีสะเกษ!I360+สกลนคร!I360+สุรินทร์!I360+หนองคาย!I360+หนองบัวลำภู!I360+อำนาจเจริญ!I360+อุดรธานี!I360+อุบลราชธานี!I360</f>
        <v>808886</v>
      </c>
      <c r="J360" s="264">
        <f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79">
        <f t="shared" ca="1" si="37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กาฬสินธุ์!I361+ขอนแก่น!I361+ชัยภูมิ!I361+นครพนม!I361+นครราชสีมา!I361+บึงกาฬ!I361+บุรีรัมย์!I361+มหาสารคาม!I361+มุกดาหาร!I361+ยโสธร!I361+ร้อยเอ็ด!I361+เลย!I361+ศรีสะเกษ!I361+สกลนคร!I361+สุรินทร์!I361+หนองคาย!I361+หนองบัวลำภู!I361+อำนาจเจริญ!I361+อุดรธานี!I361+อุบลราชธานี!I361</f>
        <v>102872</v>
      </c>
      <c r="J361" s="264">
        <f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0</v>
      </c>
      <c r="K361" s="79">
        <f t="shared" ca="1" si="37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f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0</v>
      </c>
      <c r="K362" s="79">
        <f t="shared" si="37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f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0</v>
      </c>
      <c r="K363" s="79">
        <f t="shared" si="37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f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79">
        <f t="shared" si="37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f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79">
        <f t="shared" si="37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f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79">
        <f t="shared" si="37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f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79">
        <f t="shared" si="37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808886</v>
      </c>
      <c r="J368" s="264">
        <f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0</v>
      </c>
      <c r="K368" s="79">
        <f t="shared" ca="1" si="37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97070</v>
      </c>
      <c r="J369" s="264">
        <f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79">
        <f t="shared" ca="1" si="37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f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0</v>
      </c>
      <c r="K370" s="79">
        <f t="shared" si="37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f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79">
        <f t="shared" si="37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f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0</v>
      </c>
      <c r="K372" s="79">
        <f t="shared" si="37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f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79">
        <f t="shared" si="37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f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79">
        <f t="shared" si="37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f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0</v>
      </c>
      <c r="K375" s="79">
        <f t="shared" si="37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808886</v>
      </c>
      <c r="J376" s="264">
        <f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0</v>
      </c>
      <c r="K376" s="79">
        <f t="shared" ca="1" si="37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97070</v>
      </c>
      <c r="J377" s="264">
        <f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0</v>
      </c>
      <c r="K377" s="79">
        <f t="shared" ca="1" si="37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f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0</v>
      </c>
      <c r="K378" s="79">
        <f t="shared" si="37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f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0</v>
      </c>
      <c r="K379" s="79">
        <f t="shared" si="37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f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0</v>
      </c>
      <c r="K380" s="79">
        <f t="shared" si="37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f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0</v>
      </c>
      <c r="K381" s="79">
        <f t="shared" si="37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>กาฬสินธุ์!J382+ขอนแก่น!J382+ชัยภูมิ!J382+นครพนม!J382+นครราชสีมา!J382+บึงกาฬ!J382+บุรีรัมย์!J382+มหาสารคาม!J382+มุกดาหาร!J382+ยโสธร!J382+ร้อยเอ็ด!J382+เลย!J382+ศรีสะเกษ!J382+สกลนคร!J382+สุรินทร์!J382+หนองคาย!J382+หนองบัวลำภู!J382+อำนาจเจริญ!J382+อุดรธานี!J382+อุบลราชธานี!J382</f>
        <v>0</v>
      </c>
      <c r="K382" s="79">
        <f t="shared" si="37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>กาฬสินธุ์!J383+ขอนแก่น!J383+ชัยภูมิ!J383+นครพนม!J383+นครราชสีมา!J383+บึงกาฬ!J383+บุรีรัมย์!J383+มหาสารคาม!J383+มุกดาหาร!J383+ยโสธร!J383+ร้อยเอ็ด!J383+เลย!J383+ศรีสะเกษ!J383+สกลนคร!J383+สุรินทร์!J383+หนองคาย!J383+หนองบัวลำภู!J383+อำนาจเจริญ!J383+อุดรธานี!J383+อุบลราชธานี!J383</f>
        <v>0</v>
      </c>
      <c r="K383" s="79">
        <f t="shared" si="37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f>กาฬสินธุ์!J384+ขอนแก่น!J384+ชัยภูมิ!J384+นครพนม!J384+นครราชสีมา!J384+บึงกาฬ!J384+บุรีรัมย์!J384+มหาสารคาม!J384+มุกดาหาร!J384+ยโสธร!J384+ร้อยเอ็ด!J384+เลย!J384+ศรีสะเกษ!J384+สกลนคร!J384+สุรินทร์!J384+หนองคาย!J384+หนองบัวลำภู!J384+อำนาจเจริญ!J384+อุดรธานี!J384+อุบลราชธานี!J384</f>
        <v>0</v>
      </c>
      <c r="K384" s="79">
        <f t="shared" si="37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f>กาฬสินธุ์!J385+ขอนแก่น!J385+ชัยภูมิ!J385+นครพนม!J385+นครราชสีมา!J385+บึงกาฬ!J385+บุรีรัมย์!J385+มหาสารคาม!J385+มุกดาหาร!J385+ยโสธร!J385+ร้อยเอ็ด!J385+เลย!J385+ศรีสะเกษ!J385+สกลนคร!J385+สุรินทร์!J385+หนองคาย!J385+หนองบัวลำภู!J385+อำนาจเจริญ!J385+อุดรธานี!J385+อุบลราชธานี!J385</f>
        <v>0</v>
      </c>
      <c r="K385" s="79">
        <f t="shared" si="37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f>กาฬสินธุ์!J386+ขอนแก่น!J386+ชัยภูมิ!J386+นครพนม!J386+นครราชสีมา!J386+บึงกาฬ!J386+บุรีรัมย์!J386+มหาสารคาม!J386+มุกดาหาร!J386+ยโสธร!J386+ร้อยเอ็ด!J386+เลย!J386+ศรีสะเกษ!J386+สกลนคร!J386+สุรินทร์!J386+หนองคาย!J386+หนองบัวลำภู!J386+อำนาจเจริญ!J386+อุดรธานี!J386+อุบลราชธานี!J386</f>
        <v>0</v>
      </c>
      <c r="K386" s="79">
        <f t="shared" si="37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f>กาฬสินธุ์!J387+ขอนแก่น!J387+ชัยภูมิ!J387+นครพนม!J387+นครราชสีมา!J387+บึงกาฬ!J387+บุรีรัมย์!J387+มหาสารคาม!J387+มุกดาหาร!J387+ยโสธร!J387+ร้อยเอ็ด!J387+เลย!J387+ศรีสะเกษ!J387+สกลนคร!J387+สุรินทร์!J387+หนองคาย!J387+หนองบัวลำภู!J387+อำนาจเจริญ!J387+อุดรธานี!J387+อุบลราชธานี!J387</f>
        <v>0</v>
      </c>
      <c r="K387" s="79">
        <f t="shared" si="37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f>กาฬสินธุ์!J388+ขอนแก่น!J388+ชัยภูมิ!J388+นครพนม!J388+นครราชสีมา!J388+บึงกาฬ!J388+บุรีรัมย์!J388+มหาสารคาม!J388+มุกดาหาร!J388+ยโสธร!J388+ร้อยเอ็ด!J388+เลย!J388+ศรีสะเกษ!J388+สกลนคร!J388+สุรินทร์!J388+หนองคาย!J388+หนองบัวลำภู!J388+อำนาจเจริญ!J388+อุดรธานี!J388+อุบลราชธานี!J388</f>
        <v>0</v>
      </c>
      <c r="K388" s="79">
        <f t="shared" si="37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47">
        <v>0</v>
      </c>
      <c r="J389" s="67">
        <f>กาฬสินธุ์!J389+ขอนแก่น!J389+ชัยภูมิ!J389+นครพนม!J389+นครราชสีมา!J389+บึงกาฬ!J389+บุรีรัมย์!J389+มหาสารคาม!J389+มุกดาหาร!J389+ยโสธร!J389+ร้อยเอ็ด!J389+เลย!J389+ศรีสะเกษ!J389+สกลนคร!J389+สุรินทร์!J389+หนองคาย!J389+หนองบัวลำภู!J389+อำนาจเจริญ!J389+อุดรธานี!J389+อุบลราชธานี!J389</f>
        <v>0</v>
      </c>
      <c r="K389" s="79">
        <f t="shared" si="37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กาฬสินธุ์!I390+ขอนแก่น!I390+ชัยภูมิ!I390+นครพนม!I390+นครราชสีมา!I390+บึงกาฬ!I390+บุรีรัมย์!I390+มหาสารคาม!I390+มุกดาหาร!I390+ยโสธร!I390+ร้อยเอ็ด!I390+เลย!I390+ศรีสะเกษ!I390+สกลนคร!I390+สุรินทร์!I390+หนองคาย!I390+หนองบัวลำภู!I390+อำนาจเจริญ!I390+อุดรธานี!I390+อุบลราชธานี!I390</f>
        <v>88137</v>
      </c>
      <c r="J390" s="136">
        <f>กาฬสินธุ์!J390+ขอนแก่น!J390+ชัยภูมิ!J390+นครพนม!J390+นครราชสีมา!J390+บึงกาฬ!J390+บุรีรัมย์!J390+มหาสารคาม!J390+มุกดาหาร!J390+ยโสธร!J390+ร้อยเอ็ด!J390+เลย!J390+ศรีสะเกษ!J390+สกลนคร!J390+สุรินทร์!J390+หนองคาย!J390+หนองบัวลำภู!J390+อำนาจเจริญ!J390+อุดรธานี!J390+อุบลราชธานี!J390</f>
        <v>0</v>
      </c>
      <c r="K390" s="137">
        <f t="shared" ca="1" si="37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กาฬสินธุ์!I391+ขอนแก่น!I391+ชัยภูมิ!I391+นครพนม!I391+นครราชสีมา!I391+บึงกาฬ!I391+บุรีรัมย์!I391+มหาสารคาม!I391+มุกดาหาร!I391+ยโสธร!I391+ร้อยเอ็ด!I391+เลย!I391+ศรีสะเกษ!I391+สกลนคร!I391+สุรินทร์!I391+หนองคาย!I391+หนองบัวลำภู!I391+อำนาจเจริญ!I391+อุดรธานี!I391+อุบลราชธานี!I391</f>
        <v>88137</v>
      </c>
      <c r="J391" s="264">
        <f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48">
        <f t="shared" ca="1" si="37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กาฬสินธุ์!I392+ขอนแก่น!I392+ชัยภูมิ!I392+นครพนม!I392+นครราชสีมา!I392+บึงกาฬ!I392+บุรีรัมย์!I392+มหาสารคาม!I392+มุกดาหาร!I392+ยโสธร!I392+ร้อยเอ็ด!I392+เลย!I392+ศรีสะเกษ!I392+สกลนคร!I392+สุรินทร์!I392+หนองคาย!I392+หนองบัวลำภู!I392+อำนาจเจริญ!I392+อุดรธานี!I392+อุบลราชธานี!I392</f>
        <v>9379</v>
      </c>
      <c r="J392" s="264">
        <f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0</v>
      </c>
      <c r="K392" s="79">
        <f t="shared" ca="1" si="37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0</v>
      </c>
      <c r="K393" s="48">
        <f t="shared" si="37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0</v>
      </c>
      <c r="K394" s="48">
        <f t="shared" si="37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f>กาฬสินธุ์!J395+ขอนแก่น!J395+ชัยภูมิ!J395+นครพนม!J395+นครราชสีมา!J395+บึงกาฬ!J395+บุรีรัมย์!J395+มหาสารคาม!J395+มุกดาหาร!J395+ยโสธร!J395+ร้อยเอ็ด!J395+เลย!J395+ศรีสะเกษ!J395+สกลนคร!J395+สุรินทร์!J395+หนองคาย!J395+หนองบัวลำภู!J395+อำนาจเจริญ!J395+อุดรธานี!J395+อุบลราชธานี!J395</f>
        <v>0</v>
      </c>
      <c r="K395" s="48">
        <f t="shared" si="37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f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0</v>
      </c>
      <c r="K396" s="48">
        <f t="shared" si="37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f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0</v>
      </c>
      <c r="K397" s="48">
        <f t="shared" si="37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f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0</v>
      </c>
      <c r="K398" s="48">
        <f t="shared" si="37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f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48">
        <f t="shared" si="37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f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48">
        <f t="shared" si="37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283"/>
      <c r="G401" s="265"/>
      <c r="H401" s="266" t="s">
        <v>105</v>
      </c>
      <c r="I401" s="47">
        <v>0</v>
      </c>
      <c r="J401" s="47">
        <f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0</v>
      </c>
      <c r="K401" s="48">
        <f t="shared" si="37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0</v>
      </c>
      <c r="K402" s="48">
        <f t="shared" si="37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f>กาฬสินธุ์!J403+ขอนแก่น!J403+ชัยภูมิ!J403+นครพนม!J403+นครราชสีมา!J403+บึงกาฬ!J403+บุรีรัมย์!J403+มหาสารคาม!J403+มุกดาหาร!J403+ยโสธร!J403+ร้อยเอ็ด!J403+เลย!J403+ศรีสะเกษ!J403+สกลนคร!J403+สุรินทร์!J403+หนองคาย!J403+หนองบัวลำภู!J403+อำนาจเจริญ!J403+อุดรธานี!J403+อุบลราชธานี!J403</f>
        <v>0</v>
      </c>
      <c r="K403" s="48">
        <f t="shared" si="37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f>กาฬสินธุ์!J404+ขอนแก่น!J404+ชัยภูมิ!J404+นครพนม!J404+นครราชสีมา!J404+บึงกาฬ!J404+บุรีรัมย์!J404+มหาสารคาม!J404+มุกดาหาร!J404+ยโสธร!J404+ร้อยเอ็ด!J404+เลย!J404+ศรีสะเกษ!J404+สกลนคร!J404+สุรินทร์!J404+หนองคาย!J404+หนองบัวลำภู!J404+อำนาจเจริญ!J404+อุดรธานี!J404+อุบลราชธานี!J404</f>
        <v>0</v>
      </c>
      <c r="K404" s="48">
        <f t="shared" si="37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f>กาฬสินธุ์!J405+ขอนแก่น!J405+ชัยภูมิ!J405+นครพนม!J405+นครราชสีมา!J405+บึงกาฬ!J405+บุรีรัมย์!J405+มหาสารคาม!J405+มุกดาหาร!J405+ยโสธร!J405+ร้อยเอ็ด!J405+เลย!J405+ศรีสะเกษ!J405+สกลนคร!J405+สุรินทร์!J405+หนองคาย!J405+หนองบัวลำภู!J405+อำนาจเจริญ!J405+อุดรธานี!J405+อุบลราชธานี!J405</f>
        <v>0</v>
      </c>
      <c r="K405" s="48">
        <f t="shared" si="37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f>กาฬสินธุ์!J406+ขอนแก่น!J406+ชัยภูมิ!J406+นครพนม!J406+นครราชสีมา!J406+บึงกาฬ!J406+บุรีรัมย์!J406+มหาสารคาม!J406+มุกดาหาร!J406+ยโสธร!J406+ร้อยเอ็ด!J406+เลย!J406+ศรีสะเกษ!J406+สกลนคร!J406+สุรินทร์!J406+หนองคาย!J406+หนองบัวลำภู!J406+อำนาจเจริญ!J406+อุดรธานี!J406+อุบลราชธานี!J406</f>
        <v>0</v>
      </c>
      <c r="K406" s="48">
        <f t="shared" si="37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173</v>
      </c>
      <c r="F407" s="74"/>
      <c r="G407" s="75"/>
      <c r="H407" s="266" t="s">
        <v>105</v>
      </c>
      <c r="I407" s="47">
        <v>0</v>
      </c>
      <c r="J407" s="67">
        <f>กาฬสินธุ์!J407+ขอนแก่น!J407+ชัยภูมิ!J407+นครพนม!J407+นครราชสีมา!J407+บึงกาฬ!J407+บุรีรัมย์!J407+มหาสารคาม!J407+มุกดาหาร!J407+ยโสธร!J407+ร้อยเอ็ด!J407+เลย!J407+ศรีสะเกษ!J407+สกลนคร!J407+สุรินทร์!J407+หนองคาย!J407+หนองบัวลำภู!J407+อำนาจเจริญ!J407+อุดรธานี!J407+อุบลราชธานี!J407</f>
        <v>0</v>
      </c>
      <c r="K407" s="48">
        <f t="shared" si="37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f>กาฬสินธุ์!J408+ขอนแก่น!J408+ชัยภูมิ!J408+นครพนม!J408+นครราชสีมา!J408+บึงกาฬ!J408+บุรีรัมย์!J408+มหาสารคาม!J408+มุกดาหาร!J408+ยโสธร!J408+ร้อยเอ็ด!J408+เลย!J408+ศรีสะเกษ!J408+สกลนคร!J408+สุรินทร์!J408+หนองคาย!J408+หนองบัวลำภู!J408+อำนาจเจริญ!J408+อุดรธานี!J408+อุบลราชธานี!J408</f>
        <v>0</v>
      </c>
      <c r="K408" s="48">
        <f t="shared" si="37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กาฬสินธุ์!I409+ขอนแก่น!I409+ชัยภูมิ!I409+นครพนม!I409+นครราชสีมา!I409+บึงกาฬ!I409+บุรีรัมย์!I409+มหาสารคาม!I409+มุกดาหาร!I409+ยโสธร!I409+ร้อยเอ็ด!I409+เลย!I409+ศรีสะเกษ!I409+สกลนคร!I409+สุรินทร์!I409+หนองคาย!I409+หนองบัวลำภู!I409+อำนาจเจริญ!I409+อุดรธานี!I409+อุบลราชธานี!I409</f>
        <v>0</v>
      </c>
      <c r="J409" s="136">
        <f ca="1">กาฬสินธุ์!J409+ขอนแก่น!J409+ชัยภูมิ!J409+นครพนม!J409+นครราชสีมา!J409+บึงกาฬ!J409+บุรีรัมย์!J409+มหาสารคาม!J409+มุกดาหาร!J409+ยโสธร!J409+ร้อยเอ็ด!J409+เลย!J409+ศรีสะเกษ!J409+สกลนคร!J409+สุรินทร์!J409+หนองคาย!J409+หนองบัวลำภู!J409+อำนาจเจริญ!J409+อุดรธานี!J409+อุบลราชธานี!J409</f>
        <v>0</v>
      </c>
      <c r="K409" s="137">
        <f t="shared" ca="1" si="37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กาฬสินธุ์!I410+ขอนแก่น!I410+ชัยภูมิ!I410+นครพนม!I410+นครราชสีมา!I410+บึงกาฬ!I410+บุรีรัมย์!I410+มหาสารคาม!I410+มุกดาหาร!I410+ยโสธร!I410+ร้อยเอ็ด!I410+เลย!I410+ศรีสะเกษ!I410+สกลนคร!I410+สุรินทร์!I410+หนองคาย!I410+หนองบัวลำภู!I410+อำนาจเจริญ!I410+อุดรธานี!I410+อุบลราชธานี!I410</f>
        <v>0</v>
      </c>
      <c r="J410" s="149">
        <f ca="1">กาฬสินธุ์!J410+ขอนแก่น!J410+ชัยภูมิ!J410+นครพนม!J410+นครราชสีมา!J410+บึงกาฬ!J410+บุรีรัมย์!J410+มหาสารคาม!J410+มุกดาหาร!J410+ยโสธร!J410+ร้อยเอ็ด!J410+เลย!J410+ศรีสะเกษ!J410+สกลนคร!J410+สุรินทร์!J410+หนองคาย!J410+หนองบัวลำภู!J410+อำนาจเจริญ!J410+อุดรธานี!J410+อุบลราชธานี!J410</f>
        <v>0</v>
      </c>
      <c r="K410" s="146">
        <f t="shared" ca="1" si="37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กาฬสินธุ์!I411+ขอนแก่น!I411+ชัยภูมิ!I411+นครพนม!I411+นครราชสีมา!I411+บึงกาฬ!I411+บุรีรัมย์!I411+มหาสารคาม!I411+มุกดาหาร!I411+ยโสธร!I411+ร้อยเอ็ด!I411+เลย!I411+ศรีสะเกษ!I411+สกลนคร!I411+สุรินทร์!I411+หนองคาย!I411+หนองบัวลำภู!I411+อำนาจเจริญ!I411+อุดรธานี!I411+อุบลราชธานี!I411</f>
        <v>0</v>
      </c>
      <c r="J411" s="149">
        <f ca="1">กาฬสินธุ์!J411+ขอนแก่น!J411+ชัยภูมิ!J411+นครพนม!J411+นครราชสีมา!J411+บึงกาฬ!J411+บุรีรัมย์!J411+มหาสารคาม!J411+มุกดาหาร!J411+ยโสธร!J411+ร้อยเอ็ด!J411+เลย!J411+ศรีสะเกษ!J411+สกลนคร!J411+สุรินทร์!J411+หนองคาย!J411+หนองบัวลำภู!J411+อำนาจเจริญ!J411+อุดรธานี!J411+อุบลราชธานี!J411</f>
        <v>0</v>
      </c>
      <c r="K411" s="146">
        <f t="shared" ca="1" si="37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7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48">
        <f t="shared" si="37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7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0</v>
      </c>
      <c r="K413" s="48">
        <f t="shared" si="37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7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0</v>
      </c>
      <c r="K414" s="48">
        <f t="shared" si="37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7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0</v>
      </c>
      <c r="K415" s="48">
        <f t="shared" si="37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7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0</v>
      </c>
      <c r="K416" s="48">
        <f t="shared" si="37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7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0</v>
      </c>
      <c r="K417" s="48">
        <f t="shared" si="37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7"/>
      <c r="D418" s="287"/>
      <c r="E418" s="287" t="s">
        <v>180</v>
      </c>
      <c r="F418" s="288"/>
      <c r="G418" s="289"/>
      <c r="H418" s="290" t="s">
        <v>105</v>
      </c>
      <c r="I418" s="149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0</v>
      </c>
      <c r="J418" s="149">
        <f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0</v>
      </c>
      <c r="K418" s="146">
        <f t="shared" ca="1" si="37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7"/>
      <c r="D419" s="287"/>
      <c r="E419" s="287" t="s">
        <v>181</v>
      </c>
      <c r="F419" s="288"/>
      <c r="G419" s="289"/>
      <c r="H419" s="290" t="s">
        <v>15</v>
      </c>
      <c r="I419" s="149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0</v>
      </c>
      <c r="J419" s="149">
        <f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0</v>
      </c>
      <c r="K419" s="146">
        <f t="shared" ca="1" si="37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f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0</v>
      </c>
      <c r="K420" s="48">
        <f t="shared" si="37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f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0</v>
      </c>
      <c r="K421" s="48">
        <f t="shared" si="37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f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0</v>
      </c>
      <c r="K422" s="48">
        <f t="shared" si="37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f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0</v>
      </c>
      <c r="K423" s="48">
        <f t="shared" si="37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f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0</v>
      </c>
      <c r="K424" s="48">
        <f t="shared" si="37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297">
        <v>0</v>
      </c>
      <c r="J425" s="298">
        <f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0</v>
      </c>
      <c r="K425" s="299">
        <f t="shared" si="37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30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462</v>
      </c>
      <c r="J426" s="256">
        <f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46</v>
      </c>
      <c r="K426" s="257">
        <f ca="1">IF(I426&gt;0,J426*100/I426,0)</f>
        <v>9.9567099567099575</v>
      </c>
      <c r="L426" s="258">
        <f ca="1">กาฬสินธุ์!L426+ขอนแก่น!L426+ชัยภูมิ!L426+นครพนม!L426+นครราชสีมา!L426+บึงกาฬ!L426+บุรีรัมย์!L426+มหาสารคาม!L426+มุกดาหาร!L426+ยโสธร!L426+ร้อยเอ็ด!L426+เลย!L426+ศรีสะเกษ!L426+สกลนคร!L426+สุรินทร์!L426+หนองคาย!L426+หนองบัวลำภู!L426+อำนาจเจริญ!L426+อุดรธานี!L426+อุบลราชธานี!L426</f>
        <v>705510</v>
      </c>
      <c r="M426" s="258">
        <f>กาฬสินธุ์!M426+ขอนแก่น!M426+ชัยภูมิ!M426+นครพนม!M426+นครราชสีมา!M426+บึงกาฬ!M426+บุรีรัมย์!M426+มหาสารคาม!M426+มุกดาหาร!M426+ยโสธร!M426+ร้อยเอ็ด!M426+เลย!M426+ศรีสะเกษ!M426+สกลนคร!M426+สุรินทร์!M426+หนองคาย!M426+หนองบัวลำภู!M426+อำนาจเจริญ!M426+อุดรธานี!M426+อุบลราชธานี!M426</f>
        <v>44470</v>
      </c>
      <c r="N426" s="258">
        <f t="shared" ref="N426:N430" ca="1" si="38">+IF(L426&gt;0,M426*100/L426,0)</f>
        <v>6.3032416266247111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f>กาฬสินธุ์!L427+ขอนแก่น!L427+ชัยภูมิ!L427+นครพนม!L427+นครราชสีมา!L427+บึงกาฬ!L427+บุรีรัมย์!L427+มหาสารคาม!L427+มุกดาหาร!L427+ยโสธร!L427+ร้อยเอ็ด!L427+เลย!L427+ศรีสะเกษ!L427+สกลนคร!L427+สุรินทร์!L427+หนองคาย!L427+หนองบัวลำภู!L427+อำนาจเจริญ!L427+อุดรธานี!L427+อุบลราชธานี!L427</f>
        <v>0</v>
      </c>
      <c r="M427" s="52">
        <f>กาฬสินธุ์!M427+ขอนแก่น!M427+ชัยภูมิ!M427+นครพนม!M427+นครราชสีมา!M427+บึงกาฬ!M427+บุรีรัมย์!M427+มหาสารคาม!M427+มุกดาหาร!M427+ยโสธร!M427+ร้อยเอ็ด!M427+เลย!M427+ศรีสะเกษ!M427+สกลนคร!M427+สุรินทร์!M427+หนองคาย!M427+หนองบัวลำภู!M427+อำนาจเจริญ!M427+อุดรธานี!M427+อุบลราชธานี!M427</f>
        <v>0</v>
      </c>
      <c r="N427" s="52">
        <f t="shared" si="38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ca="1">กาฬสินธุ์!L428+ขอนแก่น!L428+ชัยภูมิ!L428+นครพนม!L428+นครราชสีมา!L428+บึงกาฬ!L428+บุรีรัมย์!L428+มหาสารคาม!L428+มุกดาหาร!L428+ยโสธร!L428+ร้อยเอ็ด!L428+เลย!L428+ศรีสะเกษ!L428+สกลนคร!L428+สุรินทร์!L428+หนองคาย!L428+หนองบัวลำภู!L428+อำนาจเจริญ!L428+อุดรธานี!L428+อุบลราชธานี!L428</f>
        <v>705510</v>
      </c>
      <c r="M428" s="52">
        <f>กาฬสินธุ์!M428+ขอนแก่น!M428+ชัยภูมิ!M428+นครพนม!M428+นครราชสีมา!M428+บึงกาฬ!M428+บุรีรัมย์!M428+มหาสารคาม!M428+มุกดาหาร!M428+ยโสธร!M428+ร้อยเอ็ด!M428+เลย!M428+ศรีสะเกษ!M428+สกลนคร!M428+สุรินทร์!M428+หนองคาย!M428+หนองบัวลำภู!M428+อำนาจเจริญ!M428+อุดรธานี!M428+อุบลราชธานี!M428</f>
        <v>44470</v>
      </c>
      <c r="N428" s="52">
        <f t="shared" ca="1" si="38"/>
        <v>6.3032416266247111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กาฬสินธุ์!L429+ขอนแก่น!L429+ชัยภูมิ!L429+นครพนม!L429+นครราชสีมา!L429+บึงกาฬ!L429+บุรีรัมย์!L429+มหาสารคาม!L429+มุกดาหาร!L429+ยโสธร!L429+ร้อยเอ็ด!L429+เลย!L429+ศรีสะเกษ!L429+สกลนคร!L429+สุรินทร์!L429+หนองคาย!L429+หนองบัวลำภู!L429+อำนาจเจริญ!L429+อุดรธานี!L429+อุบลราชธานี!L429</f>
        <v>0</v>
      </c>
      <c r="M429" s="52">
        <f>กาฬสินธุ์!M429+ขอนแก่น!M429+ชัยภูมิ!M429+นครพนม!M429+นครราชสีมา!M429+บึงกาฬ!M429+บุรีรัมย์!M429+มหาสารคาม!M429+มุกดาหาร!M429+ยโสธร!M429+ร้อยเอ็ด!M429+เลย!M429+ศรีสะเกษ!M429+สกลนคร!M429+สุรินทร์!M429+หนองคาย!M429+หนองบัวลำภู!M429+อำนาจเจริญ!M429+อุดรธานี!M429+อุบลราชธานี!M429</f>
        <v>0</v>
      </c>
      <c r="N429" s="52">
        <f t="shared" ca="1" si="38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กาฬสินธุ์!L430+ขอนแก่น!L430+ชัยภูมิ!L430+นครพนม!L430+นครราชสีมา!L430+บึงกาฬ!L430+บุรีรัมย์!L430+มหาสารคาม!L430+มุกดาหาร!L430+ยโสธร!L430+ร้อยเอ็ด!L430+เลย!L430+ศรีสะเกษ!L430+สกลนคร!L430+สุรินทร์!L430+หนองคาย!L430+หนองบัวลำภู!L430+อำนาจเจริญ!L430+อุดรธานี!L430+อุบลราชธานี!L430</f>
        <v>705510</v>
      </c>
      <c r="M430" s="52">
        <f>กาฬสินธุ์!M430+ขอนแก่น!M430+ชัยภูมิ!M430+นครพนม!M430+นครราชสีมา!M430+บึงกาฬ!M430+บุรีรัมย์!M430+มหาสารคาม!M430+มุกดาหาร!M430+ยโสธร!M430+ร้อยเอ็ด!M430+เลย!M430+ศรีสะเกษ!M430+สกลนคร!M430+สุรินทร์!M430+หนองคาย!M430+หนองบัวลำภู!M430+อำนาจเจริญ!M430+อุดรธานี!M430+อุบลราชธานี!M430</f>
        <v>44470</v>
      </c>
      <c r="N430" s="52">
        <f t="shared" ca="1" si="38"/>
        <v>6.3032416266247111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f>กาฬสินธุ์!M431+ขอนแก่น!M431+ชัยภูมิ!M431+นครพนม!M431+นครราชสีมา!M431+บึงกาฬ!M431+บุรีรัมย์!M431+มหาสารคาม!M431+มุกดาหาร!M431+ยโสธร!M431+ร้อยเอ็ด!M431+เลย!M431+ศรีสะเกษ!M431+สกลนคร!M431+สุรินทร์!M431+หนองคาย!M431+หนองบัวลำภู!M431+อำนาจเจริญ!M431+อุดรธานี!M431+อุบลราชธานี!M431</f>
        <v>18420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f>กาฬสินธุ์!M432+ขอนแก่น!M432+ชัยภูมิ!M432+นครพนม!M432+นครราชสีมา!M432+บึงกาฬ!M432+บุรีรัมย์!M432+มหาสารคาม!M432+มุกดาหาร!M432+ยโสธร!M432+ร้อยเอ็ด!M432+เลย!M432+ศรีสะเกษ!M432+สกลนคร!M432+สุรินทร์!M432+หนองคาย!M432+หนองบัวลำภู!M432+อำนาจเจริญ!M432+อุดรธานี!M432+อุบลราชธานี!M432</f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f>กาฬสินธุ์!M433+ขอนแก่น!M433+ชัยภูมิ!M433+นครพนม!M433+นครราชสีมา!M433+บึงกาฬ!M433+บุรีรัมย์!M433+มหาสารคาม!M433+มุกดาหาร!M433+ยโสธร!M433+ร้อยเอ็ด!M433+เลย!M433+ศรีสะเกษ!M433+สกลนคร!M433+สุรินทร์!M433+หนองคาย!M433+หนองบัวลำภู!M433+อำนาจเจริญ!M433+อุดรธานี!M433+อุบลราชธานี!M433</f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f>กาฬสินธุ์!M434+ขอนแก่น!M434+ชัยภูมิ!M434+นครพนม!M434+นครราชสีมา!M434+บึงกาฬ!M434+บุรีรัมย์!M434+มหาสารคาม!M434+มุกดาหาร!M434+ยโสธร!M434+ร้อยเอ็ด!M434+เลย!M434+ศรีสะเกษ!M434+สกลนคร!M434+สุรินทร์!M434+หนองคาย!M434+หนองบัวลำภู!M434+อำนาจเจริญ!M434+อุดรธานี!M434+อุบลราชธานี!M434</f>
        <v>26050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f>กาฬสินธุ์!J436+ขอนแก่น!J436+ชัยภูมิ!J436+นครพนม!J436+นครราชสีมา!J436+บึงกาฬ!J436+บุรีรัมย์!J436+มหาสารคาม!J436+มุกดาหาร!J436+ยโสธร!J436+ร้อยเอ็ด!J436+เลย!J436+ศรีสะเกษ!J436+สกลนคร!J436+สุรินทร์!J436+หนองคาย!J436+หนองบัวลำภู!J436+อำนาจเจริญ!J436+อุดรธานี!J436+อุบลราชธานี!J436</f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f>กาฬสินธุ์!J437+ขอนแก่น!J437+ชัยภูมิ!J437+นครพนม!J437+นครราชสีมา!J437+บึงกาฬ!J437+บุรีรัมย์!J437+มหาสารคาม!J437+มุกดาหาร!J437+ยโสธร!J437+ร้อยเอ็ด!J437+เลย!J437+ศรีสะเกษ!J437+สกลนคร!J437+สุรินทร์!J437+หนองคาย!J437+หนองบัวลำภู!J437+อำนาจเจริญ!J437+อุดรธานี!J437+อุบลราชธานี!J437</f>
        <v>10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f>กาฬสินธุ์!J438+ขอนแก่น!J438+ชัยภูมิ!J438+นครพนม!J438+นครราชสีมา!J438+บึงกาฬ!J438+บุรีรัมย์!J438+มหาสารคาม!J438+มุกดาหาร!J438+ยโสธร!J438+ร้อยเอ็ด!J438+เลย!J438+ศรีสะเกษ!J438+สกลนคร!J438+สุรินทร์!J438+หนองคาย!J438+หนองบัวลำภู!J438+อำนาจเจริญ!J438+อุดรธานี!J438+อุบลราชธานี!J438</f>
        <v>8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f>กาฬสินธุ์!J439+ขอนแก่น!J439+ชัยภูมิ!J439+นครพนม!J439+นครราชสีมา!J439+บึงกาฬ!J439+บุรีรัมย์!J439+มหาสารคาม!J439+มุกดาหาร!J439+ยโสธร!J439+ร้อยเอ็ด!J439+เลย!J439+ศรีสะเกษ!J439+สกลนคร!J439+สุรินทร์!J439+หนองคาย!J439+หนองบัวลำภู!J439+อำนาจเจริญ!J439+อุดรธานี!J439+อุบลราชธานี!J439</f>
        <v>7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กาฬสินธุ์!I440+ขอนแก่น!I440+ชัยภูมิ!I440+นครพนม!I440+นครราชสีมา!I440+บึงกาฬ!I440+บุรีรัมย์!I440+มหาสารคาม!I440+มุกดาหาร!I440+ยโสธร!I440+ร้อยเอ็ด!I440+เลย!I440+ศรีสะเกษ!I440+สกลนคร!I440+สุรินทร์!I440+หนองคาย!I440+หนองบัวลำภู!I440+อำนาจเจริญ!I440+อุดรธานี!I440+อุบลราชธานี!I440</f>
        <v>462</v>
      </c>
      <c r="J440" s="67">
        <f>กาฬสินธุ์!J440+ขอนแก่น!J440+ชัยภูมิ!J440+นครพนม!J440+นครราชสีมา!J440+บึงกาฬ!J440+บุรีรัมย์!J440+มหาสารคาม!J440+มุกดาหาร!J440+ยโสธร!J440+ร้อยเอ็ด!J440+เลย!J440+ศรีสะเกษ!J440+สกลนคร!J440+สุรินทร์!J440+หนองคาย!J440+หนองบัวลำภู!J440+อำนาจเจริญ!J440+อุดรธานี!J440+อุบลราชธานี!J440</f>
        <v>46</v>
      </c>
      <c r="K440" s="48">
        <f t="shared" ref="K440:K441" ca="1" si="39">IF(I440&gt;0,J440*100/I440,0)</f>
        <v>9.9567099567099575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กาฬสินธุ์!I441+ขอนแก่น!I441+ชัยภูมิ!I441+นครพนม!I441+นครราชสีมา!I441+บึงกาฬ!I441+บุรีรัมย์!I441+มหาสารคาม!I441+มุกดาหาร!I441+ยโสธร!I441+ร้อยเอ็ด!I441+เลย!I441+ศรีสะเกษ!I441+สกลนคร!I441+สุรินทร์!I441+หนองคาย!I441+หนองบัวลำภู!I441+อำนาจเจริญ!I441+อุดรธานี!I441+อุบลราชธานี!I441</f>
        <v>462</v>
      </c>
      <c r="J441" s="67">
        <f>กาฬสินธุ์!J441+ขอนแก่น!J441+ชัยภูมิ!J441+นครพนม!J441+นครราชสีมา!J441+บึงกาฬ!J441+บุรีรัมย์!J441+มหาสารคาม!J441+มุกดาหาร!J441+ยโสธร!J441+ร้อยเอ็ด!J441+เลย!J441+ศรีสะเกษ!J441+สกลนคร!J441+สุรินทร์!J441+หนองคาย!J441+หนองบัวลำภู!J441+อำนาจเจริญ!J441+อุดรธานี!J441+อุบลราชธานี!J441</f>
        <v>0</v>
      </c>
      <c r="K441" s="48">
        <f t="shared" ca="1" si="3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f>กาฬสินธุ์!J442+ขอนแก่น!J442+ชัยภูมิ!J442+นครพนม!J442+นครราชสีมา!J442+บึงกาฬ!J442+บุรีรัมย์!J442+มหาสารคาม!J442+มุกดาหาร!J442+ยโสธร!J442+ร้อยเอ็ด!J442+เลย!J442+ศรีสะเกษ!J442+สกลนคร!J442+สุรินทร์!J442+หนองคาย!J442+หนองบัวลำภู!J442+อำนาจเจริญ!J442+อุดรธานี!J442+อุบลราชธานี!J442</f>
        <v>1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f>กาฬสินธุ์!J443+ขอนแก่น!J443+ชัยภูมิ!J443+นครพนม!J443+นครราชสีมา!J443+บึงกาฬ!J443+บุรีรัมย์!J443+มหาสารคาม!J443+มุกดาหาร!J443+ยโสธร!J443+ร้อยเอ็ด!J443+เลย!J443+ศรีสะเกษ!J443+สกลนคร!J443+สุรินทร์!J443+หนองคาย!J443+หนองบัวลำภู!J443+อำนาจเจริญ!J443+อุดรธานี!J443+อุบลราชธานี!J443</f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ca="1">กาฬสินธุ์!I444+ขอนแก่น!I444+ชัยภูมิ!I444+นครพนม!I444+นครราชสีมา!I444+บึงกาฬ!I444+บุรีรัมย์!I444+มหาสารคาม!I444+มุกดาหาร!I444+ยโสธร!I444+ร้อยเอ็ด!I444+เลย!I444+ศรีสะเกษ!I444+สกลนคร!I444+สุรินทร์!I444+หนองคาย!I444+หนองบัวลำภู!I444+อำนาจเจริญ!I444+อุดรธานี!I444+อุบลราชธานี!I444</f>
        <v>25000</v>
      </c>
      <c r="J444" s="256">
        <f>กาฬสินธุ์!J444+ขอนแก่น!J444+ชัยภูมิ!J444+นครพนม!J444+นครราชสีมา!J444+บึงกาฬ!J444+บุรีรัมย์!J444+มหาสารคาม!J444+มุกดาหาร!J444+ยโสธร!J444+ร้อยเอ็ด!J444+เลย!J444+ศรีสะเกษ!J444+สกลนคร!J444+สุรินทร์!J444+หนองคาย!J444+หนองบัวลำภู!J444+อำนาจเจริญ!J444+อุดรธานี!J444+อุบลราชธานี!J444</f>
        <v>0</v>
      </c>
      <c r="K444" s="257">
        <f ca="1">IF(I444&gt;0,J444*100/I444,0)</f>
        <v>0</v>
      </c>
      <c r="L444" s="258">
        <f ca="1">กาฬสินธุ์!L444+ขอนแก่น!L444+ชัยภูมิ!L444+นครพนม!L444+นครราชสีมา!L444+บึงกาฬ!L444+บุรีรัมย์!L444+มหาสารคาม!L444+มุกดาหาร!L444+ยโสธร!L444+ร้อยเอ็ด!L444+เลย!L444+ศรีสะเกษ!L444+สกลนคร!L444+สุรินทร์!L444+หนองคาย!L444+หนองบัวลำภู!L444+อำนาจเจริญ!L444+อุดรธานี!L444+อุบลราชธานี!L444</f>
        <v>1580000</v>
      </c>
      <c r="M444" s="258">
        <f>กาฬสินธุ์!M444+ขอนแก่น!M444+ชัยภูมิ!M444+นครพนม!M444+นครราชสีมา!M444+บึงกาฬ!M444+บุรีรัมย์!M444+มหาสารคาม!M444+มุกดาหาร!M444+ยโสธร!M444+ร้อยเอ็ด!M444+เลย!M444+ศรีสะเกษ!M444+สกลนคร!M444+สุรินทร์!M444+หนองคาย!M444+หนองบัวลำภู!M444+อำนาจเจริญ!M444+อุดรธานี!M444+อุบลราชธานี!M444</f>
        <v>0</v>
      </c>
      <c r="N444" s="258">
        <f t="shared" ref="N444:N448" ca="1" si="4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f>กาฬสินธุ์!L445+ขอนแก่น!L445+ชัยภูมิ!L445+นครพนม!L445+นครราชสีมา!L445+บึงกาฬ!L445+บุรีรัมย์!L445+มหาสารคาม!L445+มุกดาหาร!L445+ยโสธร!L445+ร้อยเอ็ด!L445+เลย!L445+ศรีสะเกษ!L445+สกลนคร!L445+สุรินทร์!L445+หนองคาย!L445+หนองบัวลำภู!L445+อำนาจเจริญ!L445+อุดรธานี!L445+อุบลราชธานี!L445</f>
        <v>0</v>
      </c>
      <c r="M445" s="52">
        <f>กาฬสินธุ์!M445+ขอนแก่น!M445+ชัยภูมิ!M445+นครพนม!M445+นครราชสีมา!M445+บึงกาฬ!M445+บุรีรัมย์!M445+มหาสารคาม!M445+มุกดาหาร!M445+ยโสธร!M445+ร้อยเอ็ด!M445+เลย!M445+ศรีสะเกษ!M445+สกลนคร!M445+สุรินทร์!M445+หนองคาย!M445+หนองบัวลำภู!M445+อำนาจเจริญ!M445+อุดรธานี!M445+อุบลราชธานี!M445</f>
        <v>0</v>
      </c>
      <c r="N445" s="52">
        <f t="shared" si="4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ca="1">กาฬสินธุ์!L446+ขอนแก่น!L446+ชัยภูมิ!L446+นครพนม!L446+นครราชสีมา!L446+บึงกาฬ!L446+บุรีรัมย์!L446+มหาสารคาม!L446+มุกดาหาร!L446+ยโสธร!L446+ร้อยเอ็ด!L446+เลย!L446+ศรีสะเกษ!L446+สกลนคร!L446+สุรินทร์!L446+หนองคาย!L446+หนองบัวลำภู!L446+อำนาจเจริญ!L446+อุดรธานี!L446+อุบลราชธานี!L446</f>
        <v>1580000</v>
      </c>
      <c r="M446" s="52">
        <f>กาฬสินธุ์!M446+ขอนแก่น!M446+ชัยภูมิ!M446+นครพนม!M446+นครราชสีมา!M446+บึงกาฬ!M446+บุรีรัมย์!M446+มหาสารคาม!M446+มุกดาหาร!M446+ยโสธร!M446+ร้อยเอ็ด!M446+เลย!M446+ศรีสะเกษ!M446+สกลนคร!M446+สุรินทร์!M446+หนองคาย!M446+หนองบัวลำภู!M446+อำนาจเจริญ!M446+อุดรธานี!M446+อุบลราชธานี!M446</f>
        <v>0</v>
      </c>
      <c r="N446" s="52">
        <f t="shared" ca="1" si="4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กาฬสินธุ์!L447+ขอนแก่น!L447+ชัยภูมิ!L447+นครพนม!L447+นครราชสีมา!L447+บึงกาฬ!L447+บุรีรัมย์!L447+มหาสารคาม!L447+มุกดาหาร!L447+ยโสธร!L447+ร้อยเอ็ด!L447+เลย!L447+ศรีสะเกษ!L447+สกลนคร!L447+สุรินทร์!L447+หนองคาย!L447+หนองบัวลำภู!L447+อำนาจเจริญ!L447+อุดรธานี!L447+อุบลราชธานี!L447</f>
        <v>0</v>
      </c>
      <c r="M447" s="52">
        <f>กาฬสินธุ์!M447+ขอนแก่น!M447+ชัยภูมิ!M447+นครพนม!M447+นครราชสีมา!M447+บึงกาฬ!M447+บุรีรัมย์!M447+มหาสารคาม!M447+มุกดาหาร!M447+ยโสธร!M447+ร้อยเอ็ด!M447+เลย!M447+ศรีสะเกษ!M447+สกลนคร!M447+สุรินทร์!M447+หนองคาย!M447+หนองบัวลำภู!M447+อำนาจเจริญ!M447+อุดรธานี!M447+อุบลราชธานี!M447</f>
        <v>0</v>
      </c>
      <c r="N447" s="52">
        <f t="shared" ca="1" si="4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กาฬสินธุ์!L448+ขอนแก่น!L448+ชัยภูมิ!L448+นครพนม!L448+นครราชสีมา!L448+บึงกาฬ!L448+บุรีรัมย์!L448+มหาสารคาม!L448+มุกดาหาร!L448+ยโสธร!L448+ร้อยเอ็ด!L448+เลย!L448+ศรีสะเกษ!L448+สกลนคร!L448+สุรินทร์!L448+หนองคาย!L448+หนองบัวลำภู!L448+อำนาจเจริญ!L448+อุดรธานี!L448+อุบลราชธานี!L448</f>
        <v>1580000</v>
      </c>
      <c r="M448" s="52">
        <f>กาฬสินธุ์!M448+ขอนแก่น!M448+ชัยภูมิ!M448+นครพนม!M448+นครราชสีมา!M448+บึงกาฬ!M448+บุรีรัมย์!M448+มหาสารคาม!M448+มุกดาหาร!M448+ยโสธร!M448+ร้อยเอ็ด!M448+เลย!M448+ศรีสะเกษ!M448+สกลนคร!M448+สุรินทร์!M448+หนองคาย!M448+หนองบัวลำภู!M448+อำนาจเจริญ!M448+อุดรธานี!M448+อุบลราชธานี!M448</f>
        <v>0</v>
      </c>
      <c r="N448" s="52">
        <f t="shared" ca="1" si="4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f>กาฬสินธุ์!M449+ขอนแก่น!M449+ชัยภูมิ!M449+นครพนม!M449+นครราชสีมา!M449+บึงกาฬ!M449+บุรีรัมย์!M449+มหาสารคาม!M449+มุกดาหาร!M449+ยโสธร!M449+ร้อยเอ็ด!M449+เลย!M449+ศรีสะเกษ!M449+สกลนคร!M449+สุรินทร์!M449+หนองคาย!M449+หนองบัวลำภู!M449+อำนาจเจริญ!M449+อุดรธานี!M449+อุบลราชธานี!M449</f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f>กาฬสินธุ์!M450+ขอนแก่น!M450+ชัยภูมิ!M450+นครพนม!M450+นครราชสีมา!M450+บึงกาฬ!M450+บุรีรัมย์!M450+มหาสารคาม!M450+มุกดาหาร!M450+ยโสธร!M450+ร้อยเอ็ด!M450+เลย!M450+ศรีสะเกษ!M450+สกลนคร!M450+สุรินทร์!M450+หนองคาย!M450+หนองบัวลำภู!M450+อำนาจเจริญ!M450+อุดรธานี!M450+อุบลราชธานี!M450</f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f>กาฬสินธุ์!M451+ขอนแก่น!M451+ชัยภูมิ!M451+นครพนม!M451+นครราชสีมา!M451+บึงกาฬ!M451+บุรีรัมย์!M451+มหาสารคาม!M451+มุกดาหาร!M451+ยโสธร!M451+ร้อยเอ็ด!M451+เลย!M451+ศรีสะเกษ!M451+สกลนคร!M451+สุรินทร์!M451+หนองคาย!M451+หนองบัวลำภู!M451+อำนาจเจริญ!M451+อุดรธานี!M451+อุบลราชธานี!M451</f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f>กาฬสินธุ์!M452+ขอนแก่น!M452+ชัยภูมิ!M452+นครพนม!M452+นครราชสีมา!M452+บึงกาฬ!M452+บุรีรัมย์!M452+มหาสารคาม!M452+มุกดาหาร!M452+ยโสธร!M452+ร้อยเอ็ด!M452+เลย!M452+ศรีสะเกษ!M452+สกลนคร!M452+สุรินทร์!M452+หนองคาย!M452+หนองบัวลำภู!M452+อำนาจเจริญ!M452+อุดรธานี!M452+อุบลราชธานี!M452</f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กาฬสินธุ์!I453+ขอนแก่น!I453+ชัยภูมิ!I453+นครพนม!I453+นครราชสีมา!I453+บึงกาฬ!I453+บุรีรัมย์!I453+มหาสารคาม!I453+มุกดาหาร!I453+ยโสธร!I453+ร้อยเอ็ด!I453+เลย!I453+ศรีสะเกษ!I453+สกลนคร!I453+สุรินทร์!I453+หนองคาย!I453+หนองบัวลำภู!I453+อำนาจเจริญ!I453+อุดรธานี!I453+อุบลราชธานี!I453</f>
        <v>25000</v>
      </c>
      <c r="J453" s="66">
        <f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0</v>
      </c>
      <c r="K453" s="232">
        <f ca="1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กาฬสินธุ์!I454+ขอนแก่น!I454+ชัยภูมิ!I454+นครพนม!I454+นครราชสีมา!I454+บึงกาฬ!I454+บุรีรัมย์!I454+มหาสารคาม!I454+มุกดาหาร!I454+ยโสธร!I454+ร้อยเอ็ด!I454+เลย!I454+ศรีสะเกษ!I454+สกลนคร!I454+สุรินทร์!I454+หนองคาย!I454+หนองบัวลำภู!I454+อำนาจเจริญ!I454+อุดรธานี!I454+อุบลราชธานี!I454</f>
        <v>0</v>
      </c>
      <c r="J454" s="66">
        <f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0</v>
      </c>
      <c r="K454" s="232"/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0</v>
      </c>
      <c r="J455" s="66">
        <f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0</v>
      </c>
      <c r="K455" s="232">
        <f ca="1">IF(I455&gt;0,J455*100/I455,0)</f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กาฬสินธุ์!I456+ขอนแก่น!I456+ชัยภูมิ!I456+นครพนม!I456+นครราชสีมา!I456+บึงกาฬ!I456+บุรีรัมย์!I456+มหาสารคาม!I456+มุกดาหาร!I456+ยโสธร!I456+ร้อยเอ็ด!I456+เลย!I456+ศรีสะเกษ!I456+สกลนคร!I456+สุรินทร์!I456+หนองคาย!I456+หนองบัวลำภู!I456+อำนาจเจริญ!I456+อุดรธานี!I456+อุบลราชธานี!I456</f>
        <v>0</v>
      </c>
      <c r="J456" s="66">
        <f>กาฬสินธุ์!J456+ขอนแก่น!J456+ชัยภูมิ!J456+นครพนม!J456+นครราชสีมา!J456+บึงกาฬ!J456+บุรีรัมย์!J456+มหาสารคาม!J456+มุกดาหาร!J456+ยโสธร!J456+ร้อยเอ็ด!J456+เลย!J456+ศรีสะเกษ!J456+สกลนคร!J456+สุรินทร์!J456+หนองคาย!J456+หนองบัวลำภู!J456+อำนาจเจริญ!J456+อุดรธานี!J456+อุบลราชธานี!J456</f>
        <v>0</v>
      </c>
      <c r="K456" s="232"/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กาฬสินธุ์!I457+ขอนแก่น!I457+ชัยภูมิ!I457+นครพนม!I457+นครราชสีมา!I457+บึงกาฬ!I457+บุรีรัมย์!I457+มหาสารคาม!I457+มุกดาหาร!I457+ยโสธร!I457+ร้อยเอ็ด!I457+เลย!I457+ศรีสะเกษ!I457+สกลนคร!I457+สุรินทร์!I457+หนองคาย!I457+หนองบัวลำภู!I457+อำนาจเจริญ!I457+อุดรธานี!I457+อุบลราชธานี!I457</f>
        <v>75510</v>
      </c>
      <c r="J457" s="226">
        <f>กาฬสินธุ์!J457+ขอนแก่น!J457+ชัยภูมิ!J457+นครพนม!J457+นครราชสีมา!J457+บึงกาฬ!J457+บุรีรัมย์!J457+มหาสารคาม!J457+มุกดาหาร!J457+ยโสธร!J457+ร้อยเอ็ด!J457+เลย!J457+ศรีสะเกษ!J457+สกลนคร!J457+สุรินทร์!J457+หนองคาย!J457+หนองบัวลำภู!J457+อำนาจเจริญ!J457+อุดรธานี!J457+อุบลราชธานี!J457</f>
        <v>1869</v>
      </c>
      <c r="K457" s="227">
        <f ca="1">IF(I457&gt;0,J457*100/I457,0)</f>
        <v>2.4751688518077075</v>
      </c>
      <c r="L457" s="228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3178880</v>
      </c>
      <c r="M457" s="228">
        <f>กาฬสินธุ์!M457+ขอนแก่น!M457+ชัยภูมิ!M457+นครพนม!M457+นครราชสีมา!M457+บึงกาฬ!M457+บุรีรัมย์!M457+มหาสารคาม!M457+มุกดาหาร!M457+ยโสธร!M457+ร้อยเอ็ด!M457+เลย!M457+ศรีสะเกษ!M457+สกลนคร!M457+สุรินทร์!M457+หนองคาย!M457+หนองบัวลำภู!M457+อำนาจเจริญ!M457+อุดรธานี!M457+อุบลราชธานี!M457</f>
        <v>64373.37</v>
      </c>
      <c r="N457" s="228">
        <f t="shared" ref="N457:N461" ca="1" si="41">+IF(L457&gt;0,M457*100/L457,0)</f>
        <v>2.0250330305013087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f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52">
        <f>กาฬสินธุ์!M458+ขอนแก่น!M458+ชัยภูมิ!M458+นครพนม!M458+นครราชสีมา!M458+บึงกาฬ!M458+บุรีรัมย์!M458+มหาสารคาม!M458+มุกดาหาร!M458+ยโสธร!M458+ร้อยเอ็ด!M458+เลย!M458+ศรีสะเกษ!M458+สกลนคร!M458+สุรินทร์!M458+หนองคาย!M458+หนองบัวลำภู!M458+อำนาจเจริญ!M458+อุดรธานี!M458+อุบลราชธานี!M458</f>
        <v>0</v>
      </c>
      <c r="N458" s="52">
        <f t="shared" si="41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3178880</v>
      </c>
      <c r="M459" s="52">
        <f>กาฬสินธุ์!M459+ขอนแก่น!M459+ชัยภูมิ!M459+นครพนม!M459+นครราชสีมา!M459+บึงกาฬ!M459+บุรีรัมย์!M459+มหาสารคาม!M459+มุกดาหาร!M459+ยโสธร!M459+ร้อยเอ็ด!M459+เลย!M459+ศรีสะเกษ!M459+สกลนคร!M459+สุรินทร์!M459+หนองคาย!M459+หนองบัวลำภู!M459+อำนาจเจริญ!M459+อุดรธานี!M459+อุบลราชธานี!M459</f>
        <v>64373.37</v>
      </c>
      <c r="N459" s="52">
        <f t="shared" ca="1" si="41"/>
        <v>2.0250330305013087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กาฬสินธุ์!L460+ขอนแก่น!L460+ชัยภูมิ!L460+นครพนม!L460+นครราชสีมา!L460+บึงกาฬ!L460+บุรีรัมย์!L460+มหาสารคาม!L460+มุกดาหาร!L460+ยโสธร!L460+ร้อยเอ็ด!L460+เลย!L460+ศรีสะเกษ!L460+สกลนคร!L460+สุรินทร์!L460+หนองคาย!L460+หนองบัวลำภู!L460+อำนาจเจริญ!L460+อุดรธานี!L460+อุบลราชธานี!L460</f>
        <v>0</v>
      </c>
      <c r="M460" s="52">
        <f>กาฬสินธุ์!M460+ขอนแก่น!M460+ชัยภูมิ!M460+นครพนม!M460+นครราชสีมา!M460+บึงกาฬ!M460+บุรีรัมย์!M460+มหาสารคาม!M460+มุกดาหาร!M460+ยโสธร!M460+ร้อยเอ็ด!M460+เลย!M460+ศรีสะเกษ!M460+สกลนคร!M460+สุรินทร์!M460+หนองคาย!M460+หนองบัวลำภู!M460+อำนาจเจริญ!M460+อุดรธานี!M460+อุบลราชธานี!M460</f>
        <v>0</v>
      </c>
      <c r="N460" s="52">
        <f t="shared" ca="1" si="41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กาฬสินธุ์!L461+ขอนแก่น!L461+ชัยภูมิ!L461+นครพนม!L461+นครราชสีมา!L461+บึงกาฬ!L461+บุรีรัมย์!L461+มหาสารคาม!L461+มุกดาหาร!L461+ยโสธร!L461+ร้อยเอ็ด!L461+เลย!L461+ศรีสะเกษ!L461+สกลนคร!L461+สุรินทร์!L461+หนองคาย!L461+หนองบัวลำภู!L461+อำนาจเจริญ!L461+อุดรธานี!L461+อุบลราชธานี!L461</f>
        <v>3178880</v>
      </c>
      <c r="M461" s="52">
        <f>กาฬสินธุ์!M461+ขอนแก่น!M461+ชัยภูมิ!M461+นครพนม!M461+นครราชสีมา!M461+บึงกาฬ!M461+บุรีรัมย์!M461+มหาสารคาม!M461+มุกดาหาร!M461+ยโสธร!M461+ร้อยเอ็ด!M461+เลย!M461+ศรีสะเกษ!M461+สกลนคร!M461+สุรินทร์!M461+หนองคาย!M461+หนองบัวลำภู!M461+อำนาจเจริญ!M461+อุดรธานี!M461+อุบลราชธานี!M461</f>
        <v>64373.37</v>
      </c>
      <c r="N461" s="52">
        <f t="shared" ca="1" si="41"/>
        <v>2.0250330305013087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3">
        <f>กาฬสินธุ์!M462+ขอนแก่น!M462+ชัยภูมิ!M462+นครพนม!M462+นครราชสีมา!M462+บึงกาฬ!M462+บุรีรัมย์!M462+มหาสารคาม!M462+มุกดาหาร!M462+ยโสธร!M462+ร้อยเอ็ด!M462+เลย!M462+ศรีสะเกษ!M462+สกลนคร!M462+สุรินทร์!M462+หนองคาย!M462+หนองบัวลำภู!M462+อำนาจเจริญ!M462+อุดรธานี!M462+อุบลราชธานี!M462</f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3">
        <f>กาฬสินธุ์!M463+ขอนแก่น!M463+ชัยภูมิ!M463+นครพนม!M463+นครราชสีมา!M463+บึงกาฬ!M463+บุรีรัมย์!M463+มหาสารคาม!M463+มุกดาหาร!M463+ยโสธร!M463+ร้อยเอ็ด!M463+เลย!M463+ศรีสะเกษ!M463+สกลนคร!M463+สุรินทร์!M463+หนองคาย!M463+หนองบัวลำภู!M463+อำนาจเจริญ!M463+อุดรธานี!M463+อุบลราชธานี!M463</f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f>กาฬสินธุ์!M464+ขอนแก่น!M464+ชัยภูมิ!M464+นครพนม!M464+นครราชสีมา!M464+บึงกาฬ!M464+บุรีรัมย์!M464+มหาสารคาม!M464+มุกดาหาร!M464+ยโสธร!M464+ร้อยเอ็ด!M464+เลย!M464+ศรีสะเกษ!M464+สกลนคร!M464+สุรินทร์!M464+หนองคาย!M464+หนองบัวลำภู!M464+อำนาจเจริญ!M464+อุดรธานี!M464+อุบลราชธานี!M464</f>
        <v>56383.37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f>กาฬสินธุ์!M465+ขอนแก่น!M465+ชัยภูมิ!M465+นครพนม!M465+นครราชสีมา!M465+บึงกาฬ!M465+บุรีรัมย์!M465+มหาสารคาม!M465+มุกดาหาร!M465+ยโสธร!M465+ร้อยเอ็ด!M465+เลย!M465+ศรีสะเกษ!M465+สกลนคร!M465+สุรินทร์!M465+หนองคาย!M465+หนองบัวลำภู!M465+อำนาจเจริญ!M465+อุดรธานี!M465+อุบลราชธานี!M465</f>
        <v>7990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75510</v>
      </c>
      <c r="J466" s="264">
        <f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1869</v>
      </c>
      <c r="K466" s="79">
        <f ca="1">IF(I466&gt;0,J466*100/I466,0)</f>
        <v>2.4751688518077075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f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6</v>
      </c>
      <c r="J468" s="67">
        <f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2</v>
      </c>
      <c r="K468" s="48">
        <f t="shared" ref="K468:K472" si="42">IF(I468&gt;0,J468*100/I468,0)</f>
        <v>33.333333333333336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f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67">
        <f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138</v>
      </c>
      <c r="K469" s="48">
        <f t="shared" si="42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f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67">
        <f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1729</v>
      </c>
      <c r="K470" s="48">
        <f t="shared" si="42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f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67">
        <f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1</v>
      </c>
      <c r="K471" s="48">
        <f t="shared" si="42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f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67">
        <f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1</v>
      </c>
      <c r="K472" s="48">
        <f t="shared" si="42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3406</v>
      </c>
      <c r="J473" s="226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14</v>
      </c>
      <c r="K473" s="227">
        <f ca="1">IF(I473&gt;0,J473*100/I473,0)</f>
        <v>0.41103934233705225</v>
      </c>
      <c r="L473" s="228">
        <f ca="1">กาฬสินธุ์!L473+ขอนแก่น!L473+ชัยภูมิ!L473+นครพนม!L473+นครราชสีมา!L473+บึงกาฬ!L473+บุรีรัมย์!L473+มหาสารคาม!L473+มุกดาหาร!L473+ยโสธร!L473+ร้อยเอ็ด!L473+เลย!L473+ศรีสะเกษ!L473+สกลนคร!L473+สุรินทร์!L473+หนองคาย!L473+หนองบัวลำภู!L473+อำนาจเจริญ!L473+อุดรธานี!L473+อุบลราชธานี!L473</f>
        <v>4400298</v>
      </c>
      <c r="M473" s="228">
        <f>กาฬสินธุ์!M473+ขอนแก่น!M473+ชัยภูมิ!M473+นครพนม!M473+นครราชสีมา!M473+บึงกาฬ!M473+บุรีรัมย์!M473+มหาสารคาม!M473+มุกดาหาร!M473+ยโสธร!M473+ร้อยเอ็ด!M473+เลย!M473+ศรีสะเกษ!M473+สกลนคร!M473+สุรินทร์!M473+หนองคาย!M473+หนองบัวลำภู!M473+อำนาจเจริญ!M473+อุดรธานี!M473+อุบลราชธานี!M473</f>
        <v>36102.770000000004</v>
      </c>
      <c r="N473" s="228">
        <f t="shared" ref="N473:N477" ca="1" si="43">+IF(L473&gt;0,M473*100/L473,0)</f>
        <v>0.82046193235094544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f>กาฬสินธุ์!L474+ขอนแก่น!L474+ชัยภูมิ!L474+นครพนม!L474+นครราชสีมา!L474+บึงกาฬ!L474+บุรีรัมย์!L474+มหาสารคาม!L474+มุกดาหาร!L474+ยโสธร!L474+ร้อยเอ็ด!L474+เลย!L474+ศรีสะเกษ!L474+สกลนคร!L474+สุรินทร์!L474+หนองคาย!L474+หนองบัวลำภู!L474+อำนาจเจริญ!L474+อุดรธานี!L474+อุบลราชธานี!L474</f>
        <v>0</v>
      </c>
      <c r="M474" s="52">
        <f>กาฬสินธุ์!M474+ขอนแก่น!M474+ชัยภูมิ!M474+นครพนม!M474+นครราชสีมา!M474+บึงกาฬ!M474+บุรีรัมย์!M474+มหาสารคาม!M474+มุกดาหาร!M474+ยโสธร!M474+ร้อยเอ็ด!M474+เลย!M474+ศรีสะเกษ!M474+สกลนคร!M474+สุรินทร์!M474+หนองคาย!M474+หนองบัวลำภู!M474+อำนาจเจริญ!M474+อุดรธานี!M474+อุบลราชธานี!M474</f>
        <v>0</v>
      </c>
      <c r="N474" s="52">
        <f t="shared" si="43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ca="1">กาฬสินธุ์!L475+ขอนแก่น!L475+ชัยภูมิ!L475+นครพนม!L475+นครราชสีมา!L475+บึงกาฬ!L475+บุรีรัมย์!L475+มหาสารคาม!L475+มุกดาหาร!L475+ยโสธร!L475+ร้อยเอ็ด!L475+เลย!L475+ศรีสะเกษ!L475+สกลนคร!L475+สุรินทร์!L475+หนองคาย!L475+หนองบัวลำภู!L475+อำนาจเจริญ!L475+อุดรธานี!L475+อุบลราชธานี!L475</f>
        <v>4400298</v>
      </c>
      <c r="M475" s="52">
        <f>กาฬสินธุ์!M475+ขอนแก่น!M475+ชัยภูมิ!M475+นครพนม!M475+นครราชสีมา!M475+บึงกาฬ!M475+บุรีรัมย์!M475+มหาสารคาม!M475+มุกดาหาร!M475+ยโสธร!M475+ร้อยเอ็ด!M475+เลย!M475+ศรีสะเกษ!M475+สกลนคร!M475+สุรินทร์!M475+หนองคาย!M475+หนองบัวลำภู!M475+อำนาจเจริญ!M475+อุดรธานี!M475+อุบลราชธานี!M475</f>
        <v>36102.770000000004</v>
      </c>
      <c r="N475" s="52">
        <f t="shared" ca="1" si="43"/>
        <v>0.82046193235094544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กาฬสินธุ์!L476+ขอนแก่น!L476+ชัยภูมิ!L476+นครพนม!L476+นครราชสีมา!L476+บึงกาฬ!L476+บุรีรัมย์!L476+มหาสารคาม!L476+มุกดาหาร!L476+ยโสธร!L476+ร้อยเอ็ด!L476+เลย!L476+ศรีสะเกษ!L476+สกลนคร!L476+สุรินทร์!L476+หนองคาย!L476+หนองบัวลำภู!L476+อำนาจเจริญ!L476+อุดรธานี!L476+อุบลราชธานี!L476</f>
        <v>0</v>
      </c>
      <c r="M476" s="52">
        <f>กาฬสินธุ์!M476+ขอนแก่น!M476+ชัยภูมิ!M476+นครพนม!M476+นครราชสีมา!M476+บึงกาฬ!M476+บุรีรัมย์!M476+มหาสารคาม!M476+มุกดาหาร!M476+ยโสธร!M476+ร้อยเอ็ด!M476+เลย!M476+ศรีสะเกษ!M476+สกลนคร!M476+สุรินทร์!M476+หนองคาย!M476+หนองบัวลำภู!M476+อำนาจเจริญ!M476+อุดรธานี!M476+อุบลราชธานี!M476</f>
        <v>0</v>
      </c>
      <c r="N476" s="52">
        <f t="shared" ca="1" si="43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กาฬสินธุ์!L477+ขอนแก่น!L477+ชัยภูมิ!L477+นครพนม!L477+นครราชสีมา!L477+บึงกาฬ!L477+บุรีรัมย์!L477+มหาสารคาม!L477+มุกดาหาร!L477+ยโสธร!L477+ร้อยเอ็ด!L477+เลย!L477+ศรีสะเกษ!L477+สกลนคร!L477+สุรินทร์!L477+หนองคาย!L477+หนองบัวลำภู!L477+อำนาจเจริญ!L477+อุดรธานี!L477+อุบลราชธานี!L477</f>
        <v>4400298</v>
      </c>
      <c r="M477" s="52">
        <f>กาฬสินธุ์!M477+ขอนแก่น!M477+ชัยภูมิ!M477+นครพนม!M477+นครราชสีมา!M477+บึงกาฬ!M477+บุรีรัมย์!M477+มหาสารคาม!M477+มุกดาหาร!M477+ยโสธร!M477+ร้อยเอ็ด!M477+เลย!M477+ศรีสะเกษ!M477+สกลนคร!M477+สุรินทร์!M477+หนองคาย!M477+หนองบัวลำภู!M477+อำนาจเจริญ!M477+อุดรธานี!M477+อุบลราชธานี!M477</f>
        <v>36102.770000000004</v>
      </c>
      <c r="N477" s="52">
        <f t="shared" ca="1" si="43"/>
        <v>0.82046193235094544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3">
        <f>กาฬสินธุ์!M478+ขอนแก่น!M478+ชัยภูมิ!M478+นครพนม!M478+นครราชสีมา!M478+บึงกาฬ!M478+บุรีรัมย์!M478+มหาสารคาม!M478+มุกดาหาร!M478+ยโสธร!M478+ร้อยเอ็ด!M478+เลย!M478+ศรีสะเกษ!M478+สกลนคร!M478+สุรินทร์!M478+หนองคาย!M478+หนองบัวลำภู!M478+อำนาจเจริญ!M478+อุดรธานี!M478+อุบลราชธานี!M478</f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3">
        <f>กาฬสินธุ์!M479+ขอนแก่น!M479+ชัยภูมิ!M479+นครพนม!M479+นครราชสีมา!M479+บึงกาฬ!M479+บุรีรัมย์!M479+มหาสารคาม!M479+มุกดาหาร!M479+ยโสธร!M479+ร้อยเอ็ด!M479+เลย!M479+ศรีสะเกษ!M479+สกลนคร!M479+สุรินทร์!M479+หนองคาย!M479+หนองบัวลำภู!M479+อำนาจเจริญ!M479+อุดรธานี!M479+อุบลราชธานี!M479</f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f>กาฬสินธุ์!M480+ขอนแก่น!M480+ชัยภูมิ!M480+นครพนม!M480+นครราชสีมา!M480+บึงกาฬ!M480+บุรีรัมย์!M480+มหาสารคาม!M480+มุกดาหาร!M480+ยโสธร!M480+ร้อยเอ็ด!M480+เลย!M480+ศรีสะเกษ!M480+สกลนคร!M480+สุรินทร์!M480+หนองคาย!M480+หนองบัวลำภู!M480+อำนาจเจริญ!M480+อุดรธานี!M480+อุบลราชธานี!M480</f>
        <v>19267.77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f>กาฬสินธุ์!M481+ขอนแก่น!M481+ชัยภูมิ!M481+นครพนม!M481+นครราชสีมา!M481+บึงกาฬ!M481+บุรีรัมย์!M481+มหาสารคาม!M481+มุกดาหาร!M481+ยโสธร!M481+ร้อยเอ็ด!M481+เลย!M481+ศรีสะเกษ!M481+สกลนคร!M481+สุรินทร์!M481+หนองคาย!M481+หนองบัวลำภู!M481+อำนาจเจริญ!M481+อุดรธานี!M481+อุบลราชธานี!M481</f>
        <v>16835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3406</v>
      </c>
      <c r="J482" s="67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253</v>
      </c>
      <c r="K482" s="48">
        <f t="shared" ref="K482:K489" ca="1" si="44">IF(I482&gt;0,J482*100/I482,0)</f>
        <v>7.4280681150910155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67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162.03</v>
      </c>
      <c r="K483" s="48">
        <f t="shared" ca="1" si="44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3406</v>
      </c>
      <c r="J484" s="67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42</v>
      </c>
      <c r="K484" s="48">
        <f t="shared" ca="1" si="44"/>
        <v>1.2331180270111568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67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21.83</v>
      </c>
      <c r="K485" s="48">
        <f t="shared" ca="1" si="44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3406</v>
      </c>
      <c r="J486" s="67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0</v>
      </c>
      <c r="K486" s="48">
        <f t="shared" ca="1" si="44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67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0</v>
      </c>
      <c r="K487" s="48">
        <f t="shared" ca="1" si="44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3406</v>
      </c>
      <c r="J488" s="67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14</v>
      </c>
      <c r="K488" s="48">
        <f t="shared" ca="1" si="44"/>
        <v>0.41103934233705225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298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8.25</v>
      </c>
      <c r="K489" s="113">
        <f t="shared" ca="1" si="44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2270</v>
      </c>
      <c r="J490" s="256">
        <f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0</v>
      </c>
      <c r="K490" s="322">
        <f ca="1">IF(I490&gt;0,J490*100/I490,0)</f>
        <v>0</v>
      </c>
      <c r="L490" s="258">
        <f ca="1">กาฬสินธุ์!L490+ขอนแก่น!L490+ชัยภูมิ!L490+นครพนม!L490+นครราชสีมา!L490+บึงกาฬ!L490+บุรีรัมย์!L490+มหาสารคาม!L490+มุกดาหาร!L490+ยโสธร!L490+ร้อยเอ็ด!L490+เลย!L490+ศรีสะเกษ!L490+สกลนคร!L490+สุรินทร์!L490+หนองคาย!L490+หนองบัวลำภู!L490+อำนาจเจริญ!L490+อุดรธานี!L490+อุบลราชธานี!L490</f>
        <v>223250</v>
      </c>
      <c r="M490" s="258">
        <f>กาฬสินธุ์!M490+ขอนแก่น!M490+ชัยภูมิ!M490+นครพนม!M490+นครราชสีมา!M490+บึงกาฬ!M490+บุรีรัมย์!M490+มหาสารคาม!M490+มุกดาหาร!M490+ยโสธร!M490+ร้อยเอ็ด!M490+เลย!M490+ศรีสะเกษ!M490+สกลนคร!M490+สุรินทร์!M490+หนองคาย!M490+หนองบัวลำภู!M490+อำนาจเจริญ!M490+อุดรธานี!M490+อุบลราชธานี!M490</f>
        <v>10564</v>
      </c>
      <c r="N490" s="258">
        <f t="shared" ref="N490:N494" ca="1" si="45">+IF(L490&gt;0,M490*100/L490,0)</f>
        <v>4.731914893617021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f>กาฬสินธุ์!L491+ขอนแก่น!L491+ชัยภูมิ!L491+นครพนม!L491+นครราชสีมา!L491+บึงกาฬ!L491+บุรีรัมย์!L491+มหาสารคาม!L491+มุกดาหาร!L491+ยโสธร!L491+ร้อยเอ็ด!L491+เลย!L491+ศรีสะเกษ!L491+สกลนคร!L491+สุรินทร์!L491+หนองคาย!L491+หนองบัวลำภู!L491+อำนาจเจริญ!L491+อุดรธานี!L491+อุบลราชธานี!L491</f>
        <v>0</v>
      </c>
      <c r="M491" s="52">
        <f>กาฬสินธุ์!M491+ขอนแก่น!M491+ชัยภูมิ!M491+นครพนม!M491+นครราชสีมา!M491+บึงกาฬ!M491+บุรีรัมย์!M491+มหาสารคาม!M491+มุกดาหาร!M491+ยโสธร!M491+ร้อยเอ็ด!M491+เลย!M491+ศรีสะเกษ!M491+สกลนคร!M491+สุรินทร์!M491+หนองคาย!M491+หนองบัวลำภู!M491+อำนาจเจริญ!M491+อุดรธานี!M491+อุบลราชธานี!M491</f>
        <v>0</v>
      </c>
      <c r="N491" s="52">
        <f t="shared" si="45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ca="1">กาฬสินธุ์!L492+ขอนแก่น!L492+ชัยภูมิ!L492+นครพนม!L492+นครราชสีมา!L492+บึงกาฬ!L492+บุรีรัมย์!L492+มหาสารคาม!L492+มุกดาหาร!L492+ยโสธร!L492+ร้อยเอ็ด!L492+เลย!L492+ศรีสะเกษ!L492+สกลนคร!L492+สุรินทร์!L492+หนองคาย!L492+หนองบัวลำภู!L492+อำนาจเจริญ!L492+อุดรธานี!L492+อุบลราชธานี!L492</f>
        <v>223250</v>
      </c>
      <c r="M492" s="52">
        <f>กาฬสินธุ์!M492+ขอนแก่น!M492+ชัยภูมิ!M492+นครพนม!M492+นครราชสีมา!M492+บึงกาฬ!M492+บุรีรัมย์!M492+มหาสารคาม!M492+มุกดาหาร!M492+ยโสธร!M492+ร้อยเอ็ด!M492+เลย!M492+ศรีสะเกษ!M492+สกลนคร!M492+สุรินทร์!M492+หนองคาย!M492+หนองบัวลำภู!M492+อำนาจเจริญ!M492+อุดรธานี!M492+อุบลราชธานี!M492</f>
        <v>10564</v>
      </c>
      <c r="N492" s="52">
        <f t="shared" ca="1" si="45"/>
        <v>4.731914893617021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กาฬสินธุ์!L493+ขอนแก่น!L493+ชัยภูมิ!L493+นครพนม!L493+นครราชสีมา!L493+บึงกาฬ!L493+บุรีรัมย์!L493+มหาสารคาม!L493+มุกดาหาร!L493+ยโสธร!L493+ร้อยเอ็ด!L493+เลย!L493+ศรีสะเกษ!L493+สกลนคร!L493+สุรินทร์!L493+หนองคาย!L493+หนองบัวลำภู!L493+อำนาจเจริญ!L493+อุดรธานี!L493+อุบลราชธานี!L493</f>
        <v>0</v>
      </c>
      <c r="M493" s="52">
        <f>กาฬสินธุ์!M493+ขอนแก่น!M493+ชัยภูมิ!M493+นครพนม!M493+นครราชสีมา!M493+บึงกาฬ!M493+บุรีรัมย์!M493+มหาสารคาม!M493+มุกดาหาร!M493+ยโสธร!M493+ร้อยเอ็ด!M493+เลย!M493+ศรีสะเกษ!M493+สกลนคร!M493+สุรินทร์!M493+หนองคาย!M493+หนองบัวลำภู!M493+อำนาจเจริญ!M493+อุดรธานี!M493+อุบลราชธานี!M493</f>
        <v>0</v>
      </c>
      <c r="N493" s="52">
        <f t="shared" ca="1" si="45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กาฬสินธุ์!L494+ขอนแก่น!L494+ชัยภูมิ!L494+นครพนม!L494+นครราชสีมา!L494+บึงกาฬ!L494+บุรีรัมย์!L494+มหาสารคาม!L494+มุกดาหาร!L494+ยโสธร!L494+ร้อยเอ็ด!L494+เลย!L494+ศรีสะเกษ!L494+สกลนคร!L494+สุรินทร์!L494+หนองคาย!L494+หนองบัวลำภู!L494+อำนาจเจริญ!L494+อุดรธานี!L494+อุบลราชธานี!L494</f>
        <v>223250</v>
      </c>
      <c r="M494" s="52">
        <f>กาฬสินธุ์!M494+ขอนแก่น!M494+ชัยภูมิ!M494+นครพนม!M494+นครราชสีมา!M494+บึงกาฬ!M494+บุรีรัมย์!M494+มหาสารคาม!M494+มุกดาหาร!M494+ยโสธร!M494+ร้อยเอ็ด!M494+เลย!M494+ศรีสะเกษ!M494+สกลนคร!M494+สุรินทร์!M494+หนองคาย!M494+หนองบัวลำภู!M494+อำนาจเจริญ!M494+อุดรธานี!M494+อุบลราชธานี!M494</f>
        <v>10564</v>
      </c>
      <c r="N494" s="52">
        <f t="shared" ca="1" si="45"/>
        <v>4.731914893617021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3">
        <f>กาฬสินธุ์!M495+ขอนแก่น!M495+ชัยภูมิ!M495+นครพนม!M495+นครราชสีมา!M495+บึงกาฬ!M495+บุรีรัมย์!M495+มหาสารคาม!M495+มุกดาหาร!M495+ยโสธร!M495+ร้อยเอ็ด!M495+เลย!M495+ศรีสะเกษ!M495+สกลนคร!M495+สุรินทร์!M495+หนองคาย!M495+หนองบัวลำภู!M495+อำนาจเจริญ!M495+อุดรธานี!M495+อุบลราชธานี!M495</f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3">
        <f>กาฬสินธุ์!M496+ขอนแก่น!M496+ชัยภูมิ!M496+นครพนม!M496+นครราชสีมา!M496+บึงกาฬ!M496+บุรีรัมย์!M496+มหาสารคาม!M496+มุกดาหาร!M496+ยโสธร!M496+ร้อยเอ็ด!M496+เลย!M496+ศรีสะเกษ!M496+สกลนคร!M496+สุรินทร์!M496+หนองคาย!M496+หนองบัวลำภู!M496+อำนาจเจริญ!M496+อุดรธานี!M496+อุบลราชธานี!M496</f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f>กาฬสินธุ์!M497+ขอนแก่น!M497+ชัยภูมิ!M497+นครพนม!M497+นครราชสีมา!M497+บึงกาฬ!M497+บุรีรัมย์!M497+มหาสารคาม!M497+มุกดาหาร!M497+ยโสธร!M497+ร้อยเอ็ด!M497+เลย!M497+ศรีสะเกษ!M497+สกลนคร!M497+สุรินทร์!M497+หนองคาย!M497+หนองบัวลำภู!M497+อำนาจเจริญ!M497+อุดรธานี!M497+อุบลราชธานี!M497</f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f>กาฬสินธุ์!M498+ขอนแก่น!M498+ชัยภูมิ!M498+นครพนม!M498+นครราชสีมา!M498+บึงกาฬ!M498+บุรีรัมย์!M498+มหาสารคาม!M498+มุกดาหาร!M498+ยโสธร!M498+ร้อยเอ็ด!M498+เลย!M498+ศรีสะเกษ!M498+สกลนคร!M498+สุรินทร์!M498+หนองคาย!M498+หนองบัวลำภู!M498+อำนาจเจริญ!M498+อุดรธานี!M498+อุบลราชธานี!M498</f>
        <v>10564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f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f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9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f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f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47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2270</v>
      </c>
      <c r="J504" s="47">
        <f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f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0</v>
      </c>
      <c r="K505" s="48">
        <f ca="1">+J505*100/I504</f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f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48">
        <f ca="1">+J506*100/I504</f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f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f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f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v>0</v>
      </c>
      <c r="J510" s="66">
        <f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0</v>
      </c>
      <c r="K510" s="48">
        <f ca="1">+J510*100/I504</f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f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f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47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286</v>
      </c>
      <c r="J513" s="47">
        <f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66">
        <v>0</v>
      </c>
      <c r="J514" s="47">
        <f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f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0</v>
      </c>
      <c r="K515" s="48">
        <f ca="1">IF(I513&gt;0,J514*100/I513,0)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f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v>0</v>
      </c>
      <c r="J517" s="66">
        <f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48">
        <f ca="1">IF(I513&gt;0,J517*100/I513,0)</f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f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f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48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126283653.48999983</v>
      </c>
      <c r="J521" s="199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735355.12</v>
      </c>
      <c r="K521" s="200">
        <f t="shared" ref="K521:K528" ca="1" si="46">IF(I521&gt;0,J521*100/I521,0)</f>
        <v>0.5823042806234866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8531</v>
      </c>
      <c r="J522" s="199" t="e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#VALUE!</v>
      </c>
      <c r="K522" s="200" t="e">
        <f t="shared" ca="1" si="46"/>
        <v>#VALUE!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190360162.17999989</v>
      </c>
      <c r="J523" s="199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1359341.89</v>
      </c>
      <c r="K523" s="200">
        <f t="shared" ca="1" si="46"/>
        <v>0.71408947882416685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8620</v>
      </c>
      <c r="J524" s="199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282</v>
      </c>
      <c r="K524" s="200">
        <f t="shared" ca="1" si="46"/>
        <v>3.2714617169373548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10151726.51</v>
      </c>
      <c r="J525" s="199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452747.97</v>
      </c>
      <c r="K525" s="200">
        <f t="shared" ca="1" si="46"/>
        <v>4.4598125210920401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694</v>
      </c>
      <c r="J526" s="199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47</v>
      </c>
      <c r="K526" s="200">
        <f t="shared" ca="1" si="46"/>
        <v>6.772334293948127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120130000</v>
      </c>
      <c r="J527" s="199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200">
        <f t="shared" ca="1" si="46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3206</v>
      </c>
      <c r="J528" s="321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345">
        <f t="shared" ca="1" si="46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230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1996605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875800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80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IFERROR(__xludf.DUMMYFUNCTION("IMPORTRANGE(""https://docs.google.com/spreadsheets/d/1C3CXT74ZlgGe6_JY_1olB1XN4rF0dxEuIIF-xsYjHgg/edit?usp=sharing"",""พรบ!C46"")"),875800)</f>
        <v>875800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IFERROR(__xludf.DUMMYFUNCTION("IMPORTRANGE(""https://docs.google.com/spreadsheets/d/1C3CXT74ZlgGe6_JY_1olB1XN4rF0dxEuIIF-xsYjHgg/edit?usp=sharing"",""พรบ!D46"")"),193800)</f>
        <v>193800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IFERROR(__xludf.DUMMYFUNCTION("IMPORTRANGE(""https://docs.google.com/spreadsheets/d/1C3CXT74ZlgGe6_JY_1olB1XN4rF0dxEuIIF-xsYjHgg/edit?usp=sharing"",""พรบ!E46"")"),682000)</f>
        <v>682000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80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IFERROR(__xludf.DUMMYFUNCTION("IMPORTRANGE(""https://docs.google.com/spreadsheets/d/1C3CXT74ZlgGe6_JY_1olB1XN4rF0dxEuIIF-xsYjHgg/edit?usp=sharing"",""พรบ!H46"")"),0)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IFERROR(__xludf.DUMMYFUNCTION("IMPORTRANGE(""https://docs.google.com/spreadsheets/d/1C3CXT74ZlgGe6_JY_1olB1XN4rF0dxEuIIF-xsYjHgg/edit?usp=sharing"",""พรบ!I46"")"),0)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IFERROR(__xludf.DUMMYFUNCTION("IMPORTRANGE(""https://docs.google.com/spreadsheets/d/1C3CXT74ZlgGe6_JY_1olB1XN4rF0dxEuIIF-xsYjHgg/edit?usp=sharing"",""พรบ!J46"")"),1)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IFERROR(__xludf.DUMMYFUNCTION("IMPORTRANGE(""https://docs.google.com/spreadsheets/d/1C3CXT74ZlgGe6_JY_1olB1XN4rF0dxEuIIF-xsYjHgg/edit?usp=sharing"",""พรบ!K46"")"),30)</f>
        <v>30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IFERROR(__xludf.DUMMYFUNCTION("IMPORTRANGE(""https://docs.google.com/spreadsheets/d/1C3CXT74ZlgGe6_JY_1olB1XN4rF0dxEuIIF-xsYjHgg/edit?usp=sharing"",""พรบ!L46"")"),1)</f>
        <v>1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IFERROR(__xludf.DUMMYFUNCTION("IMPORTRANGE(""https://docs.google.com/spreadsheets/d/1C3CXT74ZlgGe6_JY_1olB1XN4rF0dxEuIIF-xsYjHgg/edit?usp=sharing"",""พรบ!M46"")"),50)</f>
        <v>50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IFERROR(__xludf.DUMMYFUNCTION("IMPORTRANGE(""https://docs.google.com/spreadsheets/d/1C3CXT74ZlgGe6_JY_1olB1XN4rF0dxEuIIF-xsYjHgg/edit?usp=sharing"",""พรบ!N46"")"),0)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IFERROR(__xludf.DUMMYFUNCTION("IMPORTRANGE(""https://docs.google.com/spreadsheets/d/1C3CXT74ZlgGe6_JY_1olB1XN4rF0dxEuIIF-xsYjHgg/edit?usp=sharing"",""พรบ!O46"")"),122100)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IFERROR(__xludf.DUMMYFUNCTION("IMPORTRANGE(""https://docs.google.com/spreadsheets/d/1C3CXT74ZlgGe6_JY_1olB1XN4rF0dxEuIIF-xsYjHgg/edit?usp=sharing"",""พรบ!Q46"")"),122100)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IFERROR(__xludf.DUMMYFUNCTION("IMPORTRANGE(""https://docs.google.com/spreadsheets/d/1C3CXT74ZlgGe6_JY_1olB1XN4rF0dxEuIIF-xsYjHgg/edit?usp=sharing"",""พรบ!R46"")"),1)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IFERROR(__xludf.DUMMYFUNCTION("IMPORTRANGE(""https://docs.google.com/spreadsheets/d/1C3CXT74ZlgGe6_JY_1olB1XN4rF0dxEuIIF-xsYjHgg/edit?usp=sharing"",""พรบ!S46"")"),4)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IFERROR(__xludf.DUMMYFUNCTION("IMPORTRANGE(""https://docs.google.com/spreadsheets/d/1C3CXT74ZlgGe6_JY_1olB1XN4rF0dxEuIIF-xsYjHgg/edit?usp=sharing"",""พรบ!T46"")"),4)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IFERROR(__xludf.DUMMYFUNCTION("IMPORTRANGE(""https://docs.google.com/spreadsheets/d/1C3CXT74ZlgGe6_JY_1olB1XN4rF0dxEuIIF-xsYjHgg/edit?usp=sharing"",""พรบ!U46"")"),4)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IFERROR(__xludf.DUMMYFUNCTION("IMPORTRANGE(""https://docs.google.com/spreadsheets/d/1C3CXT74ZlgGe6_JY_1olB1XN4rF0dxEuIIF-xsYjHgg/edit?usp=sharing"",""พรบ!V46"")"),4)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IFERROR(__xludf.DUMMYFUNCTION("IMPORTRANGE(""https://docs.google.com/spreadsheets/d/1C3CXT74ZlgGe6_JY_1olB1XN4rF0dxEuIIF-xsYjHgg/edit?usp=sharing"",""พรบ!W46"")"),1)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IFERROR(__xludf.DUMMYFUNCTION("IMPORTRANGE(""https://docs.google.com/spreadsheets/d/1C3CXT74ZlgGe6_JY_1olB1XN4rF0dxEuIIF-xsYjHgg/edit?usp=sharing"",""พรบ!Z46"")"),0)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IFERROR(__xludf.DUMMYFUNCTION("IMPORTRANGE(""https://docs.google.com/spreadsheets/d/1C3CXT74ZlgGe6_JY_1olB1XN4rF0dxEuIIF-xsYjHgg/edit?usp=sharing"",""พรบ!AA46"")"),0)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227500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227500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IFERROR(__xludf.DUMMYFUNCTION("IMPORTRANGE(""https://docs.google.com/spreadsheets/d/1C3CXT74ZlgGe6_JY_1olB1XN4rF0dxEuIIF-xsYjHgg/edit?usp=sharing"",""พรบ!AD46"")"),132000)</f>
        <v>132000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95500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IFERROR(__xludf.DUMMYFUNCTION("IMPORTRANGE(""https://docs.google.com/spreadsheets/d/1C3CXT74ZlgGe6_JY_1olB1XN4rF0dxEuIIF-xsYjHgg/edit?usp=sharing"",""พรบ!AH46"")"),42000)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IFERROR(__xludf.DUMMYFUNCTION("IMPORTRANGE(""https://docs.google.com/spreadsheets/d/1C3CXT74ZlgGe6_JY_1olB1XN4rF0dxEuIIF-xsYjHgg/edit?usp=sharing"",""กปร!C46"")"),36000)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IFERROR(__xludf.DUMMYFUNCTION("IMPORTRANGE(""https://docs.google.com/spreadsheets/d/1C3CXT74ZlgGe6_JY_1olB1XN4rF0dxEuIIF-xsYjHgg/edit?usp=sharing"",""พรบ!AJ46"")"),15000)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IFERROR(__xludf.DUMMYFUNCTION("IMPORTRANGE(""https://docs.google.com/spreadsheets/d/1C3CXT74ZlgGe6_JY_1olB1XN4rF0dxEuIIF-xsYjHgg/edit?usp=sharing"",""พรบ!AK46"")"),1)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IFERROR(__xludf.DUMMYFUNCTION("IMPORTRANGE(""https://docs.google.com/spreadsheets/d/1C3CXT74ZlgGe6_JY_1olB1XN4rF0dxEuIIF-xsYjHgg/edit?usp=sharing"",""กปร!D46"")"),5000)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IFERROR(__xludf.DUMMYFUNCTION("IMPORTRANGE(""https://docs.google.com/spreadsheets/d/1C3CXT74ZlgGe6_JY_1olB1XN4rF0dxEuIIF-xsYjHgg/edit?usp=sharing"",""พรบ!AL46"")"),1)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IFERROR(__xludf.DUMMYFUNCTION("IMPORTRANGE(""https://docs.google.com/spreadsheets/d/1C3CXT74ZlgGe6_JY_1olB1XN4rF0dxEuIIF-xsYjHgg/edit?usp=sharing"",""กปร!E46"")"),8000)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40000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31000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31000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IFERROR(__xludf.DUMMYFUNCTION("IMPORTRANGE(""https://docs.google.com/spreadsheets/d/1C3CXT74ZlgGe6_JY_1olB1XN4rF0dxEuIIF-xsYjHgg/edit?usp=sharing"",""พรบ!AM46"")"),31000)</f>
        <v>31000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IFERROR(__xludf.DUMMYFUNCTION("IMPORTRANGE(""https://docs.google.com/spreadsheets/d/1C3CXT74ZlgGe6_JY_1olB1XN4rF0dxEuIIF-xsYjHgg/edit?usp=sharing"",""พรบ!AO46"")"),40000)</f>
        <v>40000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IFERROR(__xludf.DUMMYFUNCTION("IMPORTRANGE(""https://docs.google.com/spreadsheets/d/1C3CXT74ZlgGe6_JY_1olB1XN4rF0dxEuIIF-xsYjHgg/edit?usp=sharing"",""พรบ!AP46"")"),40000)</f>
        <v>40000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IFERROR(__xludf.DUMMYFUNCTION("IMPORTRANGE(""https://docs.google.com/spreadsheets/d/1C3CXT74ZlgGe6_JY_1olB1XN4rF0dxEuIIF-xsYjHgg/edit?usp=sharing"",""กปร!F46"")"),10000)</f>
        <v>10000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IFERROR(__xludf.DUMMYFUNCTION("IMPORTRANGE(""https://docs.google.com/spreadsheets/d/1C3CXT74ZlgGe6_JY_1olB1XN4rF0dxEuIIF-xsYjHgg/edit?usp=sharing"",""พรบ!AQ46"")"),15)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IFERROR(__xludf.DUMMYFUNCTION("IMPORTRANGE(""https://docs.google.com/spreadsheets/d/1C3CXT74ZlgGe6_JY_1olB1XN4rF0dxEuIIF-xsYjHgg/edit?usp=sharing"",""กปร!G46"")"),15000)</f>
        <v>15000</v>
      </c>
      <c r="M126" s="360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IFERROR(__xludf.DUMMYFUNCTION("IMPORTRANGE(""https://docs.google.com/spreadsheets/d/1C3CXT74ZlgGe6_JY_1olB1XN4rF0dxEuIIF-xsYjHgg/edit?usp=sharing"",""พรบ!AR46"")"),0)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IFERROR(__xludf.DUMMYFUNCTION("IMPORTRANGE(""https://docs.google.com/spreadsheets/d/1C3CXT74ZlgGe6_JY_1olB1XN4rF0dxEuIIF-xsYjHgg/edit?usp=sharing"",""พรบ!AS46"")"),0)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IFERROR(__xludf.DUMMYFUNCTION("IMPORTRANGE(""https://docs.google.com/spreadsheets/d/1C3CXT74ZlgGe6_JY_1olB1XN4rF0dxEuIIF-xsYjHgg/edit?usp=sharing"",""กปร!H46"")"),0)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IFERROR(__xludf.DUMMYFUNCTION("IMPORTRANGE(""https://docs.google.com/spreadsheets/d/1C3CXT74ZlgGe6_JY_1olB1XN4rF0dxEuIIF-xsYjHgg/edit?usp=sharing"",""พรบ!AT46"")"),0)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IFERROR(__xludf.DUMMYFUNCTION("IMPORTRANGE(""https://docs.google.com/spreadsheets/d/1C3CXT74ZlgGe6_JY_1olB1XN4rF0dxEuIIF-xsYjHgg/edit?usp=sharing"",""พรบ!AU46"")"),0)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IFERROR(__xludf.DUMMYFUNCTION("IMPORTRANGE(""https://docs.google.com/spreadsheets/d/1C3CXT74ZlgGe6_JY_1olB1XN4rF0dxEuIIF-xsYjHgg/edit?usp=sharing"",""กปร!J46"")"),0)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IFERROR(__xludf.DUMMYFUNCTION("IMPORTRANGE(""https://docs.google.com/spreadsheets/d/1C3CXT74ZlgGe6_JY_1olB1XN4rF0dxEuIIF-xsYjHgg/edit?usp=sharing"",""พรบ!AY46"")"),19295)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IFERROR(__xludf.DUMMYFUNCTION("IMPORTRANGE(""https://docs.google.com/spreadsheets/d/1C3CXT74ZlgGe6_JY_1olB1XN4rF0dxEuIIF-xsYjHgg/edit?usp=sharing"",""พรบ!BA46"")"),13)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IFERROR(__xludf.DUMMYFUNCTION("IMPORTRANGE(""https://docs.google.com/spreadsheets/d/1C3CXT74ZlgGe6_JY_1olB1XN4rF0dxEuIIF-xsYjHgg/edit?usp=sharing"",""พรบ!BE46"")"),0)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IFERROR(__xludf.DUMMYFUNCTION("IMPORTRANGE(""https://docs.google.com/spreadsheets/d/1C3CXT74ZlgGe6_JY_1olB1XN4rF0dxEuIIF-xsYjHgg/edit?usp=sharing"",""พรบ!BF46"")"),0)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IFERROR(__xludf.DUMMYFUNCTION("IMPORTRANGE(""https://docs.google.com/spreadsheets/d/1C3CXT74ZlgGe6_JY_1olB1XN4rF0dxEuIIF-xsYjHgg/edit?usp=sharing"",""พรบ!BG46"")"),0)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IFERROR(__xludf.DUMMYFUNCTION("IMPORTRANGE(""https://docs.google.com/spreadsheets/d/1C3CXT74ZlgGe6_JY_1olB1XN4rF0dxEuIIF-xsYjHgg/edit?usp=sharing"",""พรบ!BH46"")"),0)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IFERROR(__xludf.DUMMYFUNCTION("IMPORTRANGE(""https://docs.google.com/spreadsheets/d/1C3CXT74ZlgGe6_JY_1olB1XN4rF0dxEuIIF-xsYjHgg/edit?usp=sharing"",""พรบ!BI46"")"),0)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IFERROR(__xludf.DUMMYFUNCTION("IMPORTRANGE(""https://docs.google.com/spreadsheets/d/1C3CXT74ZlgGe6_JY_1olB1XN4rF0dxEuIIF-xsYjHgg/edit?usp=sharing"",""พรบ!BL46"")"),55200)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IFERROR(__xludf.DUMMYFUNCTION("IMPORTRANGE(""https://docs.google.com/spreadsheets/d/1C3CXT74ZlgGe6_JY_1olB1XN4rF0dxEuIIF-xsYjHgg/edit?usp=sharing"",""พรบ!BM46"")"),15)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225</v>
      </c>
      <c r="J228" s="197">
        <f ca="1">J240</f>
        <v>4</v>
      </c>
      <c r="K228" s="178">
        <f ca="1">IF(I228&gt;0,J228*100/I228,0)</f>
        <v>1.7777777777777777</v>
      </c>
      <c r="L228" s="179">
        <f ca="1">L229+L230</f>
        <v>696710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696710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IFERROR(__xludf.DUMMYFUNCTION("IMPORTRANGE(""https://docs.google.com/spreadsheets/d/1C3CXT74ZlgGe6_JY_1olB1XN4rF0dxEuIIF-xsYjHgg/edit?usp=sharing"",""พรบ!BX46"")"),306000)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IFERROR(__xludf.DUMMYFUNCTION("IMPORTRANGE(""https://docs.google.com/spreadsheets/d/1C3CXT74ZlgGe6_JY_1olB1XN4rF0dxEuIIF-xsYjHgg/edit?usp=sharing"",""พรบ!BY46"")"),390710)</f>
        <v>390710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IFERROR(__xludf.DUMMYFUNCTION("IMPORTRANGE(""https://docs.google.com/spreadsheets/d/1AGHcLOeeYFL3K4b9R1dSzyJy00PE_ra89DNTVfnxSWM/edit?usp=sharing"",""รวมที่ทำกิน!J35"")"),17)</f>
        <v>17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IFERROR(__xludf.DUMMYFUNCTION("IMPORTRANGE(""https://docs.google.com/spreadsheets/d/1C3CXT74ZlgGe6_JY_1olB1XN4rF0dxEuIIF-xsYjHgg/edit?usp=sharing"",""พรบ!BZ46"")"),1800)</f>
        <v>1800</v>
      </c>
      <c r="J235" s="66">
        <f ca="1">IFERROR(__xludf.DUMMYFUNCTION("IMPORTRANGE(""https://docs.google.com/spreadsheets/d/1AGHcLOeeYFL3K4b9R1dSzyJy00PE_ra89DNTVfnxSWM/edit?usp=sharing"",""รวมที่ทำกิน!L35"")"),111.24)</f>
        <v>111.24</v>
      </c>
      <c r="K235" s="200">
        <f t="shared" ca="1" si="52"/>
        <v>6.18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IFERROR(__xludf.DUMMYFUNCTION("IMPORTRANGE(""https://docs.google.com/spreadsheets/d/1C3CXT74ZlgGe6_JY_1olB1XN4rF0dxEuIIF-xsYjHgg/edit?usp=sharing"",""พรบ!CA46"")"),225)</f>
        <v>225</v>
      </c>
      <c r="J236" s="66">
        <f ca="1">IFERROR(__xludf.DUMMYFUNCTION("IMPORTRANGE(""https://docs.google.com/spreadsheets/d/1AGHcLOeeYFL3K4b9R1dSzyJy00PE_ra89DNTVfnxSWM/edit?usp=sharing"",""รวมที่ทำกิน!O35"")"),16)</f>
        <v>16</v>
      </c>
      <c r="K236" s="200">
        <f t="shared" ca="1" si="52"/>
        <v>7.1111111111111107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IFERROR(__xludf.DUMMYFUNCTION("IMPORTRANGE(""https://docs.google.com/spreadsheets/d/1AGHcLOeeYFL3K4b9R1dSzyJy00PE_ra89DNTVfnxSWM/edit?usp=sharing"",""รวมที่ทำกิน!Q35"")"),120.44)</f>
        <v>120.44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IFERROR(__xludf.DUMMYFUNCTION("IMPORTRANGE(""https://docs.google.com/spreadsheets/d/1C3CXT74ZlgGe6_JY_1olB1XN4rF0dxEuIIF-xsYjHgg/edit?usp=sharing"",""พรบ!CB46"")"),225)</f>
        <v>225</v>
      </c>
      <c r="J238" s="66">
        <f ca="1">IFERROR(__xludf.DUMMYFUNCTION("IMPORTRANGE(""https://docs.google.com/spreadsheets/d/1AGHcLOeeYFL3K4b9R1dSzyJy00PE_ra89DNTVfnxSWM/edit?usp=sharing"",""รวมที่ทำกิน!S35"")"),0)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IFERROR(__xludf.DUMMYFUNCTION("IMPORTRANGE(""https://docs.google.com/spreadsheets/d/1C3CXT74ZlgGe6_JY_1olB1XN4rF0dxEuIIF-xsYjHgg/edit?usp=sharing"",""พรบ!CC46"")"),225)</f>
        <v>225</v>
      </c>
      <c r="J240" s="66">
        <f ca="1">IFERROR(__xludf.DUMMYFUNCTION("IMPORTRANGE(""https://docs.google.com/spreadsheets/d/1AGHcLOeeYFL3K4b9R1dSzyJy00PE_ra89DNTVfnxSWM/edit?usp=sharing"",""รวมที่ทำกิน!W35"")"),4)</f>
        <v>4</v>
      </c>
      <c r="K240" s="200">
        <f t="shared" ca="1" si="52"/>
        <v>1.7777777777777777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IFERROR(__xludf.DUMMYFUNCTION("IMPORTRANGE(""https://docs.google.com/spreadsheets/d/1AGHcLOeeYFL3K4b9R1dSzyJy00PE_ra89DNTVfnxSWM/edit?usp=sharing"",""รวมที่ทำกิน!Y35"")"),22.73)</f>
        <v>22.73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2511478</v>
      </c>
      <c r="M242" s="213">
        <f t="shared" si="53"/>
        <v>18420</v>
      </c>
      <c r="N242" s="213">
        <f ca="1">+IF(L242&gt;0,M242*100/L242,0)</f>
        <v>0.73343266395325779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190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445930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65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445930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IFERROR(__xludf.DUMMYFUNCTION("IMPORTRANGE(""https://docs.google.com/spreadsheets/d/1C3CXT74ZlgGe6_JY_1olB1XN4rF0dxEuIIF-xsYjHgg/edit?usp=sharing"",""งบกองทุน!e46"")"),445930)</f>
        <v>445930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IFERROR(__xludf.DUMMYFUNCTION("IMPORTRANGE(""https://docs.google.com/spreadsheets/d/1C3CXT74ZlgGe6_JY_1olB1XN4rF0dxEuIIF-xsYjHgg/edit?usp=sharing"",""งบกองทุน!f46"")"),0)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190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IFERROR(__xludf.DUMMYFUNCTION("IMPORTRANGE(""https://docs.google.com/spreadsheets/d/1C3CXT74ZlgGe6_JY_1olB1XN4rF0dxEuIIF-xsYjHgg/edit?usp=sharing"",""งบกองทุน!H46"")"),65)</f>
        <v>65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IFERROR(__xludf.DUMMYFUNCTION("IMPORTRANGE(""https://docs.google.com/spreadsheets/d/1C3CXT74ZlgGe6_JY_1olB1XN4rF0dxEuIIF-xsYjHgg/edit?usp=sharing"",""งบกองทุน!i46"")"),90)</f>
        <v>90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65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IFERROR(__xludf.DUMMYFUNCTION("IMPORTRANGE(""https://docs.google.com/spreadsheets/d/1C3CXT74ZlgGe6_JY_1olB1XN4rF0dxEuIIF-xsYjHgg/edit?usp=sharing"",""งบกองทุน!k46"")"),100)</f>
        <v>100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65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IFERROR(__xludf.DUMMYFUNCTION("IMPORTRANGE(""https://docs.google.com/spreadsheets/d/1C3CXT74ZlgGe6_JY_1olB1XN4rF0dxEuIIF-xsYjHgg/edit?usp=sharing"",""งบกองทุน!m46"")"),0)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190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IFERROR(__xludf.DUMMYFUNCTION("IMPORTRANGE(""https://docs.google.com/spreadsheets/d/1C3CXT74ZlgGe6_JY_1olB1XN4rF0dxEuIIF-xsYjHgg/edit?usp=sharing"",""งบกองทุน!o46"")"),100)</f>
        <v>100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IFERROR(__xludf.DUMMYFUNCTION("IMPORTRANGE(""https://docs.google.com/spreadsheets/d/1C3CXT74ZlgGe6_JY_1olB1XN4rF0dxEuIIF-xsYjHgg/edit?usp=sharing"",""งบกองทุน!p46"")"),90)</f>
        <v>90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IFERROR(__xludf.DUMMYFUNCTION("IMPORTRANGE(""https://docs.google.com/spreadsheets/d/1C3CXT74ZlgGe6_JY_1olB1XN4rF0dxEuIIF-xsYjHgg/edit?usp=sharing"",""งบกองทุน!s46"")"),1028520)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IFERROR(__xludf.DUMMYFUNCTION("IMPORTRANGE(""https://docs.google.com/spreadsheets/d/1C3CXT74ZlgGe6_JY_1olB1XN4rF0dxEuIIF-xsYjHgg/edit?usp=sharing"",""งบกองทุน!v46"")"),100)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IFERROR(__xludf.DUMMYFUNCTION("IMPORTRANGE(""https://docs.google.com/spreadsheets/d/1C3CXT74ZlgGe6_JY_1olB1XN4rF0dxEuIIF-xsYjHgg/edit?usp=sharing"",""งบกองทุน!w46"")"),1000)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IFERROR(__xludf.DUMMYFUNCTION("IMPORTRANGE(""https://docs.google.com/spreadsheets/d/1C3CXT74ZlgGe6_JY_1olB1XN4rF0dxEuIIF-xsYjHgg/edit?usp=sharing"",""งบกองทุน!x46"")"),100)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159950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159950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IFERROR(__xludf.DUMMYFUNCTION("IMPORTRANGE(""https://docs.google.com/spreadsheets/d/1C3CXT74ZlgGe6_JY_1olB1XN4rF0dxEuIIF-xsYjHgg/edit?usp=sharing"",""งบกองทุน!aa46"")"),159950)</f>
        <v>159950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IFERROR(__xludf.DUMMYFUNCTION("IMPORTRANGE(""https://docs.google.com/spreadsheets/d/1C3CXT74ZlgGe6_JY_1olB1XN4rF0dxEuIIF-xsYjHgg/edit?usp=sharing"",""งบกองทุน!ae46"")"),10)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IFERROR(__xludf.DUMMYFUNCTION("IMPORTRANGE(""https://docs.google.com/spreadsheets/d/1C3CXT74ZlgGe6_JY_1olB1XN4rF0dxEuIIF-xsYjHgg/edit?usp=sharing"",""งบกองทุน!ad46"")"),30)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IFERROR(__xludf.DUMMYFUNCTION("IMPORTRANGE(""https://docs.google.com/spreadsheets/d/1C3CXT74ZlgGe6_JY_1olB1XN4rF0dxEuIIF-xsYjHgg/edit?usp=sharing"",""งบกองทุน!af46"")"),10)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IFERROR(__xludf.DUMMYFUNCTION("IMPORTRANGE(""https://docs.google.com/spreadsheets/d/1C3CXT74ZlgGe6_JY_1olB1XN4rF0dxEuIIF-xsYjHgg/edit?usp=sharing"",""งบกองทุน!ag46"")"),10)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IFERROR(__xludf.DUMMYFUNCTION("IMPORTRANGE(""https://docs.google.com/spreadsheets/d/1C3CXT74ZlgGe6_JY_1olB1XN4rF0dxEuIIF-xsYjHgg/edit?usp=sharing"",""งบกองทุน!ai46"")"),25)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IFERROR(__xludf.DUMMYFUNCTION("IMPORTRANGE(""https://docs.google.com/spreadsheets/d/1C3CXT74ZlgGe6_JY_1olB1XN4rF0dxEuIIF-xsYjHgg/edit?usp=sharing"",""งบกองทุน!ah46"")"),75)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IFERROR(__xludf.DUMMYFUNCTION("IMPORTRANGE(""https://docs.google.com/spreadsheets/d/1C3CXT74ZlgGe6_JY_1olB1XN4rF0dxEuIIF-xsYjHgg/edit?usp=sharing"",""งบกองทุน!aj46"")"),25)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IFERROR(__xludf.DUMMYFUNCTION("IMPORTRANGE(""https://docs.google.com/spreadsheets/d/1C3CXT74ZlgGe6_JY_1olB1XN4rF0dxEuIIF-xsYjHgg/edit?usp=sharing"",""งบกองทุน!ak46"")"),25)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IFERROR(__xludf.DUMMYFUNCTION("IMPORTRANGE(""https://docs.google.com/spreadsheets/d/1C3CXT74ZlgGe6_JY_1olB1XN4rF0dxEuIIF-xsYjHgg/edit?usp=sharing"",""งบกองทุน!al46"")"),25)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IFERROR(__xludf.DUMMYFUNCTION("IMPORTRANGE(""https://docs.google.com/spreadsheets/d/1C3CXT74ZlgGe6_JY_1olB1XN4rF0dxEuIIF-xsYjHgg/edit?usp=sharing"",""งบกองทุน!an46"")"),10)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IFERROR(__xludf.DUMMYFUNCTION("IMPORTRANGE(""https://docs.google.com/spreadsheets/d/1C3CXT74ZlgGe6_JY_1olB1XN4rF0dxEuIIF-xsYjHgg/edit?usp=sharing"",""งบกองทุน!am46"")"),30)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IFERROR(__xludf.DUMMYFUNCTION("IMPORTRANGE(""https://docs.google.com/spreadsheets/d/1C3CXT74ZlgGe6_JY_1olB1XN4rF0dxEuIIF-xsYjHgg/edit?usp=sharing"",""งบกองทุน!ao46"")"),10)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IFERROR(__xludf.DUMMYFUNCTION("IMPORTRANGE(""https://docs.google.com/spreadsheets/d/1C3CXT74ZlgGe6_JY_1olB1XN4rF0dxEuIIF-xsYjHgg/edit?usp=sharing"",""งบกองทุน!ap46"")"),10)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IFERROR(__xludf.DUMMYFUNCTION("IMPORTRANGE(""https://docs.google.com/spreadsheets/d/1C3CXT74ZlgGe6_JY_1olB1XN4rF0dxEuIIF-xsYjHgg/edit?usp=sharing"",""งบกองทุน!ar46"")"),10)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IFERROR(__xludf.DUMMYFUNCTION("IMPORTRANGE(""https://docs.google.com/spreadsheets/d/1C3CXT74ZlgGe6_JY_1olB1XN4rF0dxEuIIF-xsYjHgg/edit?usp=sharing"",""งบกองทุน!as46"")"),25)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30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116000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116000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IFERROR(__xludf.DUMMYFUNCTION("IMPORTRANGE(""https://docs.google.com/spreadsheets/d/1C3CXT74ZlgGe6_JY_1olB1XN4rF0dxEuIIF-xsYjHgg/edit?usp=sharing"",""งบกองทุน!av46"")"),116000)</f>
        <v>116000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30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IFERROR(__xludf.DUMMYFUNCTION("IMPORTRANGE(""https://docs.google.com/spreadsheets/d/1C3CXT74ZlgGe6_JY_1olB1XN4rF0dxEuIIF-xsYjHgg/edit?usp=sharing"",""งบกองทุน!ay46"")"),30)</f>
        <v>30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36508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447718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447718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IFERROR(__xludf.DUMMYFUNCTION("IMPORTRANGE(""https://docs.google.com/spreadsheets/d/1C3CXT74ZlgGe6_JY_1olB1XN4rF0dxEuIIF-xsYjHgg/edit?usp=sharing"",""งบกองทุน!Bd46"")"),447718)</f>
        <v>447718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IFERROR(__xludf.DUMMYFUNCTION("IMPORTRANGE(""https://docs.google.com/spreadsheets/d/1C3CXT74ZlgGe6_JY_1olB1XN4rF0dxEuIIF-xsYjHgg/edit?usp=sharing"",""งบกองทุน!BE46"")"),36508)</f>
        <v>36508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36508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IFERROR(__xludf.DUMMYFUNCTION("IMPORTRANGE(""https://docs.google.com/spreadsheets/d/1C3CXT74ZlgGe6_JY_1olB1XN4rF0dxEuIIF-xsYjHgg/edit?usp=sharing"",""งบกองทุน!Bf46"")"),4715)</f>
        <v>4715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36508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4715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36508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4715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IFERROR(__xludf.DUMMYFUNCTION("IMPORTRANGE(""https://docs.google.com/spreadsheets/d/1C3CXT74ZlgGe6_JY_1olB1XN4rF0dxEuIIF-xsYjHgg/edit?usp=sharing"",""งบกองทุน!cd46"")"),2487)</f>
        <v>2487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IFERROR(__xludf.DUMMYFUNCTION("IMPORTRANGE(""https://docs.google.com/spreadsheets/d/1C3CXT74ZlgGe6_JY_1olB1XN4rF0dxEuIIF-xsYjHgg/edit?usp=sharing"",""งบกองทุน!cd46"")"),2487)</f>
        <v>2487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IFERROR(__xludf.DUMMYFUNCTION("IMPORTRANGE(""https://docs.google.com/spreadsheets/d/1C3CXT74ZlgGe6_JY_1olB1XN4rF0dxEuIIF-xsYjHgg/edit?usp=sharing"",""งบกองทุน!cc46"")"),203)</f>
        <v>203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IFERROR(__xludf.DUMMYFUNCTION("IMPORTRANGE(""https://docs.google.com/spreadsheets/d/1C3CXT74ZlgGe6_JY_1olB1XN4rF0dxEuIIF-xsYjHgg/edit?usp=sharing"",""งบกองทุน!cz46"")"),0)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IFERROR(__xludf.DUMMYFUNCTION("IMPORTRANGE(""https://docs.google.com/spreadsheets/d/1C3CXT74ZlgGe6_JY_1olB1XN4rF0dxEuIIF-xsYjHgg/edit?usp=sharing"",""งบกองทุน!cz46"")"),0)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IFERROR(__xludf.DUMMYFUNCTION("IMPORTRANGE(""https://docs.google.com/spreadsheets/d/1C3CXT74ZlgGe6_JY_1olB1XN4rF0dxEuIIF-xsYjHgg/edit?usp=sharing"",""งบกองทุน!cy46"")"),0)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IFERROR(__xludf.DUMMYFUNCTION("IMPORTRANGE(""https://docs.google.com/spreadsheets/d/1C3CXT74ZlgGe6_JY_1olB1XN4rF0dxEuIIF-xsYjHgg/edit?usp=sharing"",""งบกองทุน!db46"")"),0)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IFERROR(__xludf.DUMMYFUNCTION("IMPORTRANGE(""https://docs.google.com/spreadsheets/d/1C3CXT74ZlgGe6_JY_1olB1XN4rF0dxEuIIF-xsYjHgg/edit?usp=sharing"",""งบกองทุน!da46"")"),0)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IFERROR(__xludf.DUMMYFUNCTION("IMPORTRANGE(""https://docs.google.com/spreadsheets/d/1C3CXT74ZlgGe6_JY_1olB1XN4rF0dxEuIIF-xsYjHgg/edit?usp=sharing"",""งบกองทุน!dd46"")"),0)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IFERROR(__xludf.DUMMYFUNCTION("IMPORTRANGE(""https://docs.google.com/spreadsheets/d/1C3CXT74ZlgGe6_JY_1olB1XN4rF0dxEuIIF-xsYjHgg/edit?usp=sharing"",""งบกองทุน!dc46"")"),0)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IFERROR(__xludf.DUMMYFUNCTION("IMPORTRANGE(""https://docs.google.com/spreadsheets/d/1C3CXT74ZlgGe6_JY_1olB1XN4rF0dxEuIIF-xsYjHgg/edit?usp=sharing"",""งบกองทุน!df46"")"),0)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IFERROR(__xludf.DUMMYFUNCTION("IMPORTRANGE(""https://docs.google.com/spreadsheets/d/1C3CXT74ZlgGe6_JY_1olB1XN4rF0dxEuIIF-xsYjHgg/edit?usp=sharing"",""งบกองทุน!de46"")"),0)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22</v>
      </c>
      <c r="K426" s="257">
        <f ca="1">IF(I426&gt;0,J426*100/I426,0)</f>
        <v>100</v>
      </c>
      <c r="L426" s="258">
        <f t="shared" ref="L426:M426" ca="1" si="94">SUM(L427:L428)</f>
        <v>34340</v>
      </c>
      <c r="M426" s="258">
        <f t="shared" si="94"/>
        <v>18420</v>
      </c>
      <c r="N426" s="258">
        <f t="shared" ref="N426:N430" ca="1" si="95">+IF(L426&gt;0,M426*100/L426,0)</f>
        <v>53.640069889341873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18420</v>
      </c>
      <c r="N428" s="52">
        <f t="shared" ca="1" si="95"/>
        <v>53.640069889341873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IFERROR(__xludf.DUMMYFUNCTION("IMPORTRANGE(""https://docs.google.com/spreadsheets/d/1C3CXT74ZlgGe6_JY_1olB1XN4rF0dxEuIIF-xsYjHgg/edit?usp=sharing"",""งบกองทุน!dn46"")"),0)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IFERROR(__xludf.DUMMYFUNCTION("IMPORTRANGE(""https://docs.google.com/spreadsheets/d/1C3CXT74ZlgGe6_JY_1olB1XN4rF0dxEuIIF-xsYjHgg/edit?usp=sharing"",""งบกองทุน!do46"")"),34340)</f>
        <v>34340</v>
      </c>
      <c r="M430" s="52">
        <f>SUM(M431:M434)</f>
        <v>18420</v>
      </c>
      <c r="N430" s="52">
        <f t="shared" ca="1" si="95"/>
        <v>53.640069889341873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18420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IFERROR(__xludf.DUMMYFUNCTION("IMPORTRANGE(""https://docs.google.com/spreadsheets/d/1C3CXT74ZlgGe6_JY_1olB1XN4rF0dxEuIIF-xsYjHgg/edit?usp=sharing"",""งบกองทุน!dq46"")"),22)</f>
        <v>22</v>
      </c>
      <c r="J440" s="67">
        <v>22</v>
      </c>
      <c r="K440" s="48">
        <f t="shared" ref="K440:K441" ca="1" si="97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IFERROR(__xludf.DUMMYFUNCTION("IMPORTRANGE(""https://docs.google.com/spreadsheets/d/1C3CXT74ZlgGe6_JY_1olB1XN4rF0dxEuIIF-xsYjHgg/edit?usp=sharing"",""งบกองทุน!dr46"")"),22)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1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232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66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IFERROR(__xludf.DUMMYFUNCTION("IMPORTRANGE(""https://docs.google.com/spreadsheets/d/1C3CXT74ZlgGe6_JY_1olB1XN4rF0dxEuIIF-xsYjHgg/edit?usp=sharing"",""งบกองทุน!dt46"")"),0)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66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IFERROR(__xludf.DUMMYFUNCTION("IMPORTRANGE(""https://docs.google.com/spreadsheets/d/1C3CXT74ZlgGe6_JY_1olB1XN4rF0dxEuIIF-xsYjHgg/edit?usp=sharing"",""งบกองทุน!du46"")"),0)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IFERROR(__xludf.DUMMYFUNCTION("IMPORTRANGE(""https://docs.google.com/spreadsheets/d/1C3CXT74ZlgGe6_JY_1olB1XN4rF0dxEuIIF-xsYjHgg/edit?usp=sharing"",""งบกองทุน!dw46"")"),0)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IFERROR(__xludf.DUMMYFUNCTION("IMPORTRANGE(""https://docs.google.com/spreadsheets/d/1C3CXT74ZlgGe6_JY_1olB1XN4rF0dxEuIIF-xsYjHgg/edit?usp=sharing"",""งบกองทุน!dx46"")"),0)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66">
        <f ca="1">IFERROR(__xludf.DUMMYFUNCTION("IMPORTRANGE(""https://docs.google.com/spreadsheets/d/1C3CXT74ZlgGe6_JY_1olB1XN4rF0dxEuIIF-xsYjHgg/edit?usp=sharing"",""งบกองทุน!dy46"")"),0)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66">
        <f ca="1">IFERROR(__xludf.DUMMYFUNCTION("IMPORTRANGE(""https://docs.google.com/spreadsheets/d/1C3CXT74ZlgGe6_JY_1olB1XN4rF0dxEuIIF-xsYjHgg/edit?usp=sharing"",""งบกองทุน!dz46"")"),0)</f>
        <v>0</v>
      </c>
      <c r="J456" s="66">
        <v>0</v>
      </c>
      <c r="K456" s="232">
        <f t="shared" ca="1" si="102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1800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136480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136480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IFERROR(__xludf.DUMMYFUNCTION("IMPORTRANGE(""https://docs.google.com/spreadsheets/d/1C3CXT74ZlgGe6_JY_1olB1XN4rF0dxEuIIF-xsYjHgg/edit?usp=sharing"",""งบกองทุน!Eb46"")"),0)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IFERROR(__xludf.DUMMYFUNCTION("IMPORTRANGE(""https://docs.google.com/spreadsheets/d/1C3CXT74ZlgGe6_JY_1olB1XN4rF0dxEuIIF-xsYjHgg/edit?usp=sharing"",""งบกองทุน!Ec46"")"),136480)</f>
        <v>136480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IFERROR(__xludf.DUMMYFUNCTION("IMPORTRANGE(""https://docs.google.com/spreadsheets/d/1C3CXT74ZlgGe6_JY_1olB1XN4rF0dxEuIIF-xsYjHgg/edit?usp=sharing"",""งบกองทุน!Ed46"")"),1800)</f>
        <v>1800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40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134440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134440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IFERROR(__xludf.DUMMYFUNCTION("IMPORTRANGE(""https://docs.google.com/spreadsheets/d/1C3CXT74ZlgGe6_JY_1olB1XN4rF0dxEuIIF-xsYjHgg/edit?usp=sharing"",""งบกองทุน!Ek46"")"),0)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IFERROR(__xludf.DUMMYFUNCTION("IMPORTRANGE(""https://docs.google.com/spreadsheets/d/1C3CXT74ZlgGe6_JY_1olB1XN4rF0dxEuIIF-xsYjHgg/edit?usp=sharing"",""งบกองทุน!El46"")"),134440)</f>
        <v>134440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IFERROR(__xludf.DUMMYFUNCTION("IMPORTRANGE(""https://docs.google.com/spreadsheets/d/1C3CXT74ZlgGe6_JY_1olB1XN4rF0dxEuIIF-xsYjHgg/edit?usp=sharing"",""งบกองทุน!Em46"")"),40)</f>
        <v>40</v>
      </c>
      <c r="J482" s="66">
        <f ca="1">IFERROR(__xludf.DUMMYFUNCTION("IMPORTRANGE(""https://docs.google.com/spreadsheets/d/1AGHcLOeeYFL3K4b9R1dSzyJy00PE_ra89DNTVfnxSWM/edit?usp=sharing"",""รวมที่ชุมชน!G35"")"),0)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IFERROR(__xludf.DUMMYFUNCTION("IMPORTRANGE(""https://docs.google.com/spreadsheets/d/1C3CXT74ZlgGe6_JY_1olB1XN4rF0dxEuIIF-xsYjHgg/edit?usp=sharing"",""งบกองทุน!En46"")"),0)</f>
        <v>0</v>
      </c>
      <c r="J483" s="66">
        <f ca="1">IFERROR(__xludf.DUMMYFUNCTION("IMPORTRANGE(""https://docs.google.com/spreadsheets/d/1AGHcLOeeYFL3K4b9R1dSzyJy00PE_ra89DNTVfnxSWM/edit?usp=sharing"",""รวมที่ชุมชน!H35"")"),0)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IFERROR(__xludf.DUMMYFUNCTION("IMPORTRANGE(""https://docs.google.com/spreadsheets/d/1C3CXT74ZlgGe6_JY_1olB1XN4rF0dxEuIIF-xsYjHgg/edit?usp=sharing"",""งบกองทุน!Eo46"")"),40)</f>
        <v>40</v>
      </c>
      <c r="J484" s="66">
        <f ca="1">IFERROR(__xludf.DUMMYFUNCTION("IMPORTRANGE(""https://docs.google.com/spreadsheets/d/1AGHcLOeeYFL3K4b9R1dSzyJy00PE_ra89DNTVfnxSWM/edit?usp=sharing"",""รวมที่ชุมชน!J35"")"),0)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IFERROR(__xludf.DUMMYFUNCTION("IMPORTRANGE(""https://docs.google.com/spreadsheets/d/1C3CXT74ZlgGe6_JY_1olB1XN4rF0dxEuIIF-xsYjHgg/edit?usp=sharing"",""งบกองทุน!Ep46"")"),0)</f>
        <v>0</v>
      </c>
      <c r="J485" s="66">
        <f ca="1">IFERROR(__xludf.DUMMYFUNCTION("IMPORTRANGE(""https://docs.google.com/spreadsheets/d/1AGHcLOeeYFL3K4b9R1dSzyJy00PE_ra89DNTVfnxSWM/edit?usp=sharing"",""รวมที่ชุมชน!L35"")"),0)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IFERROR(__xludf.DUMMYFUNCTION("IMPORTRANGE(""https://docs.google.com/spreadsheets/d/1C3CXT74ZlgGe6_JY_1olB1XN4rF0dxEuIIF-xsYjHgg/edit?usp=sharing"",""งบกองทุน!Eq46"")"),40)</f>
        <v>40</v>
      </c>
      <c r="J486" s="66">
        <f ca="1">IFERROR(__xludf.DUMMYFUNCTION("IMPORTRANGE(""https://docs.google.com/spreadsheets/d/1AGHcLOeeYFL3K4b9R1dSzyJy00PE_ra89DNTVfnxSWM/edit?usp=sharing"",""รวมที่ชุมชน!S35"")"),0)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IFERROR(__xludf.DUMMYFUNCTION("IMPORTRANGE(""https://docs.google.com/spreadsheets/d/1C3CXT74ZlgGe6_JY_1olB1XN4rF0dxEuIIF-xsYjHgg/edit?usp=sharing"",""งบกองทุน!Er46"")"),0)</f>
        <v>0</v>
      </c>
      <c r="J487" s="66">
        <f ca="1">IFERROR(__xludf.DUMMYFUNCTION("IMPORTRANGE(""https://docs.google.com/spreadsheets/d/1AGHcLOeeYFL3K4b9R1dSzyJy00PE_ra89DNTVfnxSWM/edit?usp=sharing"",""รวมที่ชุมชน!U35"")"),0)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IFERROR(__xludf.DUMMYFUNCTION("IMPORTRANGE(""https://docs.google.com/spreadsheets/d/1C3CXT74ZlgGe6_JY_1olB1XN4rF0dxEuIIF-xsYjHgg/edit?usp=sharing"",""งบกองทุน!Es46"")"),40)</f>
        <v>40</v>
      </c>
      <c r="J488" s="66">
        <f ca="1">IFERROR(__xludf.DUMMYFUNCTION("IMPORTRANGE(""https://docs.google.com/spreadsheets/d/1AGHcLOeeYFL3K4b9R1dSzyJy00PE_ra89DNTVfnxSWM/edit?usp=sharing"",""รวมที่ชุมชน!V35"")"),0)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IFERROR(__xludf.DUMMYFUNCTION("IMPORTRANGE(""https://docs.google.com/spreadsheets/d/1C3CXT74ZlgGe6_JY_1olB1XN4rF0dxEuIIF-xsYjHgg/edit?usp=sharing"",""งบกองทุน!Et46"")"),0)</f>
        <v>0</v>
      </c>
      <c r="J489" s="111">
        <f ca="1">IFERROR(__xludf.DUMMYFUNCTION("IMPORTRANGE(""https://docs.google.com/spreadsheets/d/1AGHcLOeeYFL3K4b9R1dSzyJy00PE_ra89DNTVfnxSWM/edit?usp=sharing"",""รวมที่ชุมชน!X35"")"),0)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8100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8100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IFERROR(__xludf.DUMMYFUNCTION("IMPORTRANGE(""https://docs.google.com/spreadsheets/d/1C3CXT74ZlgGe6_JY_1olB1XN4rF0dxEuIIF-xsYjHgg/edit?usp=sharing"",""งบกองทุน!Ev46"")"),0)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IFERROR(__xludf.DUMMYFUNCTION("IMPORTRANGE(""https://docs.google.com/spreadsheets/d/1C3CXT74ZlgGe6_JY_1olB1XN4rF0dxEuIIF-xsYjHgg/edit?usp=sharing"",""งบกองทุน!Ew46"")"),8100)</f>
        <v>8100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IFERROR(__xludf.DUMMYFUNCTION("IMPORTRANGE(""https://docs.google.com/spreadsheets/d/1C3CXT74ZlgGe6_JY_1olB1XN4rF0dxEuIIF-xsYjHgg/edit?usp=sharing"",""งบกองทุน!EZ46"")"),100)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IFERROR(__xludf.DUMMYFUNCTION("IMPORTRANGE(""https://docs.google.com/spreadsheets/d/1C3CXT74ZlgGe6_JY_1olB1XN4rF0dxEuIIF-xsYjHgg/edit?usp=sharing"",""งบกองทุน!ff46"")"),0)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IFERROR(__xludf.DUMMYFUNCTION("IMPORTRANGE(""https://docs.google.com/spreadsheets/d/1muirlRDkqiswvy_NRZ3Yh955hx-PF6_HhssUYiSJj8o/edit?usp=sharing"",""กองทุน!D46"")"),5345463.26)</f>
        <v>5345463.26</v>
      </c>
      <c r="J521" s="199">
        <f ca="1">IFERROR(__xludf.DUMMYFUNCTION("IMPORTRANGE(""https://docs.google.com/spreadsheets/d/1muirlRDkqiswvy_NRZ3Yh955hx-PF6_HhssUYiSJj8o/edit?usp=sharing"",""กองทุน!F46"")"),0)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IFERROR(__xludf.DUMMYFUNCTION("IMPORTRANGE(""https://docs.google.com/spreadsheets/d/1muirlRDkqiswvy_NRZ3Yh955hx-PF6_HhssUYiSJj8o/edit?usp=sharing"",""กองทุน!C46"")"),488)</f>
        <v>488</v>
      </c>
      <c r="J522" s="199">
        <f ca="1">IFERROR(__xludf.DUMMYFUNCTION("IMPORTRANGE(""https://docs.google.com/spreadsheets/d/1muirlRDkqiswvy_NRZ3Yh955hx-PF6_HhssUYiSJj8o/edit?usp=sharing"",""กองทุน!E46"")"),0)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IFERROR(__xludf.DUMMYFUNCTION("IMPORTRANGE(""https://docs.google.com/spreadsheets/d/1muirlRDkqiswvy_NRZ3Yh955hx-PF6_HhssUYiSJj8o/edit?usp=sharing"",""กองทุน!I46"")"),3662314.06999999)</f>
        <v>3662314.0699999901</v>
      </c>
      <c r="J523" s="199">
        <f ca="1">IFERROR(__xludf.DUMMYFUNCTION("IMPORTRANGE(""https://docs.google.com/spreadsheets/d/1muirlRDkqiswvy_NRZ3Yh955hx-PF6_HhssUYiSJj8o/edit?usp=sharing"",""กองทุน!K46"")"),13462.62)</f>
        <v>13462.62</v>
      </c>
      <c r="K523" s="200">
        <f t="shared" ca="1" si="118"/>
        <v>0.36759872972882518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IFERROR(__xludf.DUMMYFUNCTION("IMPORTRANGE(""https://docs.google.com/spreadsheets/d/1muirlRDkqiswvy_NRZ3Yh955hx-PF6_HhssUYiSJj8o/edit?usp=sharing"",""กองทุน!H46"")"),225)</f>
        <v>225</v>
      </c>
      <c r="J524" s="199">
        <f ca="1">IFERROR(__xludf.DUMMYFUNCTION("IMPORTRANGE(""https://docs.google.com/spreadsheets/d/1muirlRDkqiswvy_NRZ3Yh955hx-PF6_HhssUYiSJj8o/edit?usp=sharing"",""กองทุน!J46"")"),4)</f>
        <v>4</v>
      </c>
      <c r="K524" s="200">
        <f t="shared" ca="1" si="118"/>
        <v>1.7777777777777777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IFERROR(__xludf.DUMMYFUNCTION("IMPORTRANGE(""https://docs.google.com/spreadsheets/d/1muirlRDkqiswvy_NRZ3Yh955hx-PF6_HhssUYiSJj8o/edit?usp=sharing"",""กองทุน!N46"")"),0)</f>
        <v>0</v>
      </c>
      <c r="J525" s="199">
        <f ca="1">IFERROR(__xludf.DUMMYFUNCTION("IMPORTRANGE(""https://docs.google.com/spreadsheets/d/1muirlRDkqiswvy_NRZ3Yh955hx-PF6_HhssUYiSJj8o/edit?usp=sharing"",""กองทุน!P46"")"),7454.3)</f>
        <v>7454.3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IFERROR(__xludf.DUMMYFUNCTION("IMPORTRANGE(""https://docs.google.com/spreadsheets/d/1muirlRDkqiswvy_NRZ3Yh955hx-PF6_HhssUYiSJj8o/edit?usp=sharing"",""กองทุน!M46"")"),0)</f>
        <v>0</v>
      </c>
      <c r="J526" s="199">
        <f ca="1">IFERROR(__xludf.DUMMYFUNCTION("IMPORTRANGE(""https://docs.google.com/spreadsheets/d/1muirlRDkqiswvy_NRZ3Yh955hx-PF6_HhssUYiSJj8o/edit?usp=sharing"",""กองทุน!O46"")"),2)</f>
        <v>2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IFERROR(__xludf.DUMMYFUNCTION("IMPORTRANGE(""https://docs.google.com/spreadsheets/d/1muirlRDkqiswvy_NRZ3Yh955hx-PF6_HhssUYiSJj8o/edit?usp=sharing"",""กองทุน!S46"")"),6300000)</f>
        <v>6300000</v>
      </c>
      <c r="J527" s="199">
        <f ca="1">IFERROR(__xludf.DUMMYFUNCTION("IMPORTRANGE(""https://docs.google.com/spreadsheets/d/1muirlRDkqiswvy_NRZ3Yh955hx-PF6_HhssUYiSJj8o/edit?usp=sharing"",""กองทุน!U46"")"),0)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IFERROR(__xludf.DUMMYFUNCTION("IMPORTRANGE(""https://docs.google.com/spreadsheets/d/1muirlRDkqiswvy_NRZ3Yh955hx-PF6_HhssUYiSJj8o/edit?usp=sharing"",""กองทุน!R46"")"),150)</f>
        <v>150</v>
      </c>
      <c r="J528" s="321">
        <f ca="1">IFERROR(__xludf.DUMMYFUNCTION("IMPORTRANGE(""https://docs.google.com/spreadsheets/d/1muirlRDkqiswvy_NRZ3Yh955hx-PF6_HhssUYiSJj8o/edit?usp=sharing"",""กองทุน!T46"")"),0)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1792820</v>
      </c>
      <c r="M6" s="16">
        <f t="shared" si="0"/>
        <v>81470</v>
      </c>
      <c r="N6" s="17">
        <f ca="1">IF(L6&gt;0,M6*100/L6,0)</f>
        <v>4.5442375698620054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745500</v>
      </c>
      <c r="M9" s="40">
        <f>SUM(M11:M12)</f>
        <v>40260</v>
      </c>
      <c r="N9" s="39">
        <f ca="1">IF(L9&gt;0,M9*100/L9,0)</f>
        <v>5.4004024144869218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40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IFERROR(__xludf.DUMMYFUNCTION("IMPORTRANGE(""https://docs.google.com/spreadsheets/d/1C3CXT74ZlgGe6_JY_1olB1XN4rF0dxEuIIF-xsYjHgg/edit?usp=sharing"",""พรบ!C47"")"),745500)</f>
        <v>745500</v>
      </c>
      <c r="M12" s="49">
        <f>SUM(M13:M14)</f>
        <v>40260</v>
      </c>
      <c r="N12" s="49">
        <f t="shared" ca="1" si="4"/>
        <v>5.4004024144869218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IFERROR(__xludf.DUMMYFUNCTION("IMPORTRANGE(""https://docs.google.com/spreadsheets/d/1C3CXT74ZlgGe6_JY_1olB1XN4rF0dxEuIIF-xsYjHgg/edit?usp=sharing"",""พรบ!D47"")"),321500)</f>
        <v>321500</v>
      </c>
      <c r="M13" s="53">
        <v>37600</v>
      </c>
      <c r="N13" s="52">
        <f t="shared" ca="1" si="4"/>
        <v>11.695178849144634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IFERROR(__xludf.DUMMYFUNCTION("IMPORTRANGE(""https://docs.google.com/spreadsheets/d/1C3CXT74ZlgGe6_JY_1olB1XN4rF0dxEuIIF-xsYjHgg/edit?usp=sharing"",""พรบ!E47"")"),424000)</f>
        <v>424000</v>
      </c>
      <c r="M14" s="53">
        <v>2660</v>
      </c>
      <c r="N14" s="52">
        <f t="shared" ca="1" si="4"/>
        <v>0.62735849056603776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40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IFERROR(__xludf.DUMMYFUNCTION("IMPORTRANGE(""https://docs.google.com/spreadsheets/d/1C3CXT74ZlgGe6_JY_1olB1XN4rF0dxEuIIF-xsYjHgg/edit?usp=sharing"",""พรบ!H47"")"),1)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IFERROR(__xludf.DUMMYFUNCTION("IMPORTRANGE(""https://docs.google.com/spreadsheets/d/1C3CXT74ZlgGe6_JY_1olB1XN4rF0dxEuIIF-xsYjHgg/edit?usp=sharing"",""พรบ!I47"")"),40)</f>
        <v>40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IFERROR(__xludf.DUMMYFUNCTION("IMPORTRANGE(""https://docs.google.com/spreadsheets/d/1C3CXT74ZlgGe6_JY_1olB1XN4rF0dxEuIIF-xsYjHgg/edit?usp=sharing"",""พรบ!J47"")"),0)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IFERROR(__xludf.DUMMYFUNCTION("IMPORTRANGE(""https://docs.google.com/spreadsheets/d/1C3CXT74ZlgGe6_JY_1olB1XN4rF0dxEuIIF-xsYjHgg/edit?usp=sharing"",""พรบ!K47"")"),0)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IFERROR(__xludf.DUMMYFUNCTION("IMPORTRANGE(""https://docs.google.com/spreadsheets/d/1C3CXT74ZlgGe6_JY_1olB1XN4rF0dxEuIIF-xsYjHgg/edit?usp=sharing"",""พรบ!L47"")"),0)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IFERROR(__xludf.DUMMYFUNCTION("IMPORTRANGE(""https://docs.google.com/spreadsheets/d/1C3CXT74ZlgGe6_JY_1olB1XN4rF0dxEuIIF-xsYjHgg/edit?usp=sharing"",""พรบ!M47"")"),0)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IFERROR(__xludf.DUMMYFUNCTION("IMPORTRANGE(""https://docs.google.com/spreadsheets/d/1C3CXT74ZlgGe6_JY_1olB1XN4rF0dxEuIIF-xsYjHgg/edit?usp=sharing"",""พรบ!O47"")"),122100)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IFERROR(__xludf.DUMMYFUNCTION("IMPORTRANGE(""https://docs.google.com/spreadsheets/d/1C3CXT74ZlgGe6_JY_1olB1XN4rF0dxEuIIF-xsYjHgg/edit?usp=sharing"",""พรบ!Q47"")"),122100)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IFERROR(__xludf.DUMMYFUNCTION("IMPORTRANGE(""https://docs.google.com/spreadsheets/d/1C3CXT74ZlgGe6_JY_1olB1XN4rF0dxEuIIF-xsYjHgg/edit?usp=sharing"",""พรบ!R47"")"),1)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IFERROR(__xludf.DUMMYFUNCTION("IMPORTRANGE(""https://docs.google.com/spreadsheets/d/1C3CXT74ZlgGe6_JY_1olB1XN4rF0dxEuIIF-xsYjHgg/edit?usp=sharing"",""พรบ!S47"")"),4)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IFERROR(__xludf.DUMMYFUNCTION("IMPORTRANGE(""https://docs.google.com/spreadsheets/d/1C3CXT74ZlgGe6_JY_1olB1XN4rF0dxEuIIF-xsYjHgg/edit?usp=sharing"",""พรบ!T47"")"),4)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IFERROR(__xludf.DUMMYFUNCTION("IMPORTRANGE(""https://docs.google.com/spreadsheets/d/1C3CXT74ZlgGe6_JY_1olB1XN4rF0dxEuIIF-xsYjHgg/edit?usp=sharing"",""พรบ!U47"")"),4)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IFERROR(__xludf.DUMMYFUNCTION("IMPORTRANGE(""https://docs.google.com/spreadsheets/d/1C3CXT74ZlgGe6_JY_1olB1XN4rF0dxEuIIF-xsYjHgg/edit?usp=sharing"",""พรบ!V47"")"),4)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IFERROR(__xludf.DUMMYFUNCTION("IMPORTRANGE(""https://docs.google.com/spreadsheets/d/1C3CXT74ZlgGe6_JY_1olB1XN4rF0dxEuIIF-xsYjHgg/edit?usp=sharing"",""พรบ!W47"")"),1)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IFERROR(__xludf.DUMMYFUNCTION("IMPORTRANGE(""https://docs.google.com/spreadsheets/d/1C3CXT74ZlgGe6_JY_1olB1XN4rF0dxEuIIF-xsYjHgg/edit?usp=sharing"",""พรบ!Z47"")"),82440)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IFERROR(__xludf.DUMMYFUNCTION("IMPORTRANGE(""https://docs.google.com/spreadsheets/d/1C3CXT74ZlgGe6_JY_1olB1XN4rF0dxEuIIF-xsYjHgg/edit?usp=sharing"",""พรบ!AA47"")"),20)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79000</v>
      </c>
      <c r="M68" s="138">
        <f t="shared" si="16"/>
        <v>1000</v>
      </c>
      <c r="N68" s="137">
        <f ca="1">IF(L68&gt;0,M68*100/L68,0)</f>
        <v>1.2658227848101267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79000</v>
      </c>
      <c r="M71" s="139">
        <f>SUM(M72:M73)</f>
        <v>1000</v>
      </c>
      <c r="N71" s="49">
        <f t="shared" ca="1" si="17"/>
        <v>1.2658227848101267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IFERROR(__xludf.DUMMYFUNCTION("IMPORTRANGE(""https://docs.google.com/spreadsheets/d/1C3CXT74ZlgGe6_JY_1olB1XN4rF0dxEuIIF-xsYjHgg/edit?usp=sharing"",""พรบ!AD47"")"),0)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79000</v>
      </c>
      <c r="M73" s="52">
        <f t="shared" si="18"/>
        <v>1000</v>
      </c>
      <c r="N73" s="52">
        <f t="shared" ca="1" si="17"/>
        <v>1.2658227848101267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1000</v>
      </c>
      <c r="N74" s="147">
        <f t="shared" ca="1" si="17"/>
        <v>13.333333333333334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1000</v>
      </c>
      <c r="N76" s="49">
        <f t="shared" ca="1" si="17"/>
        <v>13.333333333333334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IFERROR(__xludf.DUMMYFUNCTION("IMPORTRANGE(""https://docs.google.com/spreadsheets/d/1C3CXT74ZlgGe6_JY_1olB1XN4rF0dxEuIIF-xsYjHgg/edit?usp=sharing"",""พรบ!AF47"")"),7500)</f>
        <v>7500</v>
      </c>
      <c r="M77" s="53">
        <v>1000</v>
      </c>
      <c r="N77" s="52">
        <f t="shared" ca="1" si="17"/>
        <v>13.333333333333334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93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93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/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IFERROR(__xludf.DUMMYFUNCTION("IMPORTRANGE(""https://docs.google.com/spreadsheets/d/1C3CXT74ZlgGe6_JY_1olB1XN4rF0dxEuIIF-xsYjHgg/edit?usp=sharing"",""พรบ!AH47"")"),42000)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IFERROR(__xludf.DUMMYFUNCTION("IMPORTRANGE(""https://docs.google.com/spreadsheets/d/1C3CXT74ZlgGe6_JY_1olB1XN4rF0dxEuIIF-xsYjHgg/edit?usp=sharing"",""พรบ!AI47"")"),3)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IFERROR(__xludf.DUMMYFUNCTION("IMPORTRANGE(""https://docs.google.com/spreadsheets/d/1C3CXT74ZlgGe6_JY_1olB1XN4rF0dxEuIIF-xsYjHgg/edit?usp=sharing"",""กปร!C47"")"),36000)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IFERROR(__xludf.DUMMYFUNCTION("IMPORTRANGE(""https://docs.google.com/spreadsheets/d/1C3CXT74ZlgGe6_JY_1olB1XN4rF0dxEuIIF-xsYjHgg/edit?usp=sharing"",""พรบ!AJ47"")"),15000)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IFERROR(__xludf.DUMMYFUNCTION("IMPORTRANGE(""https://docs.google.com/spreadsheets/d/1C3CXT74ZlgGe6_JY_1olB1XN4rF0dxEuIIF-xsYjHgg/edit?usp=sharing"",""พรบ!AK47"")"),1)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IFERROR(__xludf.DUMMYFUNCTION("IMPORTRANGE(""https://docs.google.com/spreadsheets/d/1C3CXT74ZlgGe6_JY_1olB1XN4rF0dxEuIIF-xsYjHgg/edit?usp=sharing"",""กปร!D47"")"),5000)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IFERROR(__xludf.DUMMYFUNCTION("IMPORTRANGE(""https://docs.google.com/spreadsheets/d/1C3CXT74ZlgGe6_JY_1olB1XN4rF0dxEuIIF-xsYjHgg/edit?usp=sharing"",""พรบ!AL47"")"),1)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IFERROR(__xludf.DUMMYFUNCTION("IMPORTRANGE(""https://docs.google.com/spreadsheets/d/1C3CXT74ZlgGe6_JY_1olB1XN4rF0dxEuIIF-xsYjHgg/edit?usp=sharing"",""กปร!E47"")"),8000)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IFERROR(__xludf.DUMMYFUNCTION("IMPORTRANGE(""https://docs.google.com/spreadsheets/d/1C3CXT74ZlgGe6_JY_1olB1XN4rF0dxEuIIF-xsYjHgg/edit?usp=sharing"",""พรบ!AM47"")"),14500)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IFERROR(__xludf.DUMMYFUNCTION("IMPORTRANGE(""https://docs.google.com/spreadsheets/d/1C3CXT74ZlgGe6_JY_1olB1XN4rF0dxEuIIF-xsYjHgg/edit?usp=sharing"",""พรบ!AO47"")"),30000)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IFERROR(__xludf.DUMMYFUNCTION("IMPORTRANGE(""https://docs.google.com/spreadsheets/d/1C3CXT74ZlgGe6_JY_1olB1XN4rF0dxEuIIF-xsYjHgg/edit?usp=sharing"",""พรบ!AP47"")"),30000)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IFERROR(__xludf.DUMMYFUNCTION("IMPORTRANGE(""https://docs.google.com/spreadsheets/d/1C3CXT74ZlgGe6_JY_1olB1XN4rF0dxEuIIF-xsYjHgg/edit?usp=sharing"",""กปร!F47"")"),8500)</f>
        <v>8500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IFERROR(__xludf.DUMMYFUNCTION("IMPORTRANGE(""https://docs.google.com/spreadsheets/d/1C3CXT74ZlgGe6_JY_1olB1XN4rF0dxEuIIF-xsYjHgg/edit?usp=sharing"",""พรบ!AQ47"")"),0)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IFERROR(__xludf.DUMMYFUNCTION("IMPORTRANGE(""https://docs.google.com/spreadsheets/d/1C3CXT74ZlgGe6_JY_1olB1XN4rF0dxEuIIF-xsYjHgg/edit?usp=sharing"",""พรบ!AR47"")"),0)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IFERROR(__xludf.DUMMYFUNCTION("IMPORTRANGE(""https://docs.google.com/spreadsheets/d/1C3CXT74ZlgGe6_JY_1olB1XN4rF0dxEuIIF-xsYjHgg/edit?usp=sharing"",""พรบ!AS47"")"),0)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IFERROR(__xludf.DUMMYFUNCTION("IMPORTRANGE(""https://docs.google.com/spreadsheets/d/1C3CXT74ZlgGe6_JY_1olB1XN4rF0dxEuIIF-xsYjHgg/edit?usp=sharing"",""กปร!H47"")"),0)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IFERROR(__xludf.DUMMYFUNCTION("IMPORTRANGE(""https://docs.google.com/spreadsheets/d/1C3CXT74ZlgGe6_JY_1olB1XN4rF0dxEuIIF-xsYjHgg/edit?usp=sharing"",""พรบ!AT47"")"),0)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IFERROR(__xludf.DUMMYFUNCTION("IMPORTRANGE(""https://docs.google.com/spreadsheets/d/1C3CXT74ZlgGe6_JY_1olB1XN4rF0dxEuIIF-xsYjHgg/edit?usp=sharing"",""พรบ!AU47"")"),0)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IFERROR(__xludf.DUMMYFUNCTION("IMPORTRANGE(""https://docs.google.com/spreadsheets/d/1C3CXT74ZlgGe6_JY_1olB1XN4rF0dxEuIIF-xsYjHgg/edit?usp=sharing"",""กปร!J47"")"),0)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IFERROR(__xludf.DUMMYFUNCTION("IMPORTRANGE(""https://docs.google.com/spreadsheets/d/1C3CXT74ZlgGe6_JY_1olB1XN4rF0dxEuIIF-xsYjHgg/edit?usp=sharing"",""พรบ!AY47"")"),20210)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IFERROR(__xludf.DUMMYFUNCTION("IMPORTRANGE(""https://docs.google.com/spreadsheets/d/1C3CXT74ZlgGe6_JY_1olB1XN4rF0dxEuIIF-xsYjHgg/edit?usp=sharing"",""พรบ!BA47"")"),14)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IFERROR(__xludf.DUMMYFUNCTION("IMPORTRANGE(""https://docs.google.com/spreadsheets/d/1C3CXT74ZlgGe6_JY_1olB1XN4rF0dxEuIIF-xsYjHgg/edit?usp=sharing"",""พรบ!BE47"")"),0)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/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IFERROR(__xludf.DUMMYFUNCTION("IMPORTRANGE(""https://docs.google.com/spreadsheets/d/1C3CXT74ZlgGe6_JY_1olB1XN4rF0dxEuIIF-xsYjHgg/edit?usp=sharing"",""พรบ!BF47"")"),0)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IFERROR(__xludf.DUMMYFUNCTION("IMPORTRANGE(""https://docs.google.com/spreadsheets/d/1C3CXT74ZlgGe6_JY_1olB1XN4rF0dxEuIIF-xsYjHgg/edit?usp=sharing"",""พรบ!BG47"")"),0)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IFERROR(__xludf.DUMMYFUNCTION("IMPORTRANGE(""https://docs.google.com/spreadsheets/d/1C3CXT74ZlgGe6_JY_1olB1XN4rF0dxEuIIF-xsYjHgg/edit?usp=sharing"",""พรบ!BH47"")"),0)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IFERROR(__xludf.DUMMYFUNCTION("IMPORTRANGE(""https://docs.google.com/spreadsheets/d/1C3CXT74ZlgGe6_JY_1olB1XN4rF0dxEuIIF-xsYjHgg/edit?usp=sharing"",""พรบ!BI47"")"),0)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IFERROR(__xludf.DUMMYFUNCTION("IMPORTRANGE(""https://docs.google.com/spreadsheets/d/1C3CXT74ZlgGe6_JY_1olB1XN4rF0dxEuIIF-xsYjHgg/edit?usp=sharing"",""พรบ!BL47"")"),55200)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IFERROR(__xludf.DUMMYFUNCTION("IMPORTRANGE(""https://docs.google.com/spreadsheets/d/1C3CXT74ZlgGe6_JY_1olB1XN4rF0dxEuIIF-xsYjHgg/edit?usp=sharing"",""พรบ!BM47"")"),15)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IFERROR(__xludf.DUMMYFUNCTION("IMPORTRANGE(""https://docs.google.com/spreadsheets/d/1C3CXT74ZlgGe6_JY_1olB1XN4rF0dxEuIIF-xsYjHgg/edit?usp=sharing"",""พรบ!BQ47"")"),0)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IFERROR(__xludf.DUMMYFUNCTION("IMPORTRANGE(""https://docs.google.com/spreadsheets/d/1C3CXT74ZlgGe6_JY_1olB1XN4rF0dxEuIIF-xsYjHgg/edit?usp=sharing"",""พรบ!BR47"")"),0)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IFERROR(__xludf.DUMMYFUNCTION("IMPORTRANGE(""https://docs.google.com/spreadsheets/d/1C3CXT74ZlgGe6_JY_1olB1XN4rF0dxEuIIF-xsYjHgg/edit?usp=sharing"",""พรบ!BV47"")"),0)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280</v>
      </c>
      <c r="J228" s="197">
        <f ca="1">J240</f>
        <v>35</v>
      </c>
      <c r="K228" s="178">
        <f ca="1">IF(I228&gt;0,J228*100/I228,0)</f>
        <v>12.5</v>
      </c>
      <c r="L228" s="179">
        <f ca="1">L229+L230</f>
        <v>688370</v>
      </c>
      <c r="M228" s="179">
        <f>SUM(M229:M230)</f>
        <v>40210</v>
      </c>
      <c r="N228" s="178">
        <f ca="1">IF(L228&gt;0,M228*100/L228,0)</f>
        <v>5.841335328384444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688370</v>
      </c>
      <c r="M230" s="52">
        <f t="shared" si="51"/>
        <v>40210</v>
      </c>
      <c r="N230" s="52">
        <f t="shared" ca="1" si="50"/>
        <v>5.841335328384444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IFERROR(__xludf.DUMMYFUNCTION("IMPORTRANGE(""https://docs.google.com/spreadsheets/d/1C3CXT74ZlgGe6_JY_1olB1XN4rF0dxEuIIF-xsYjHgg/edit?usp=sharing"",""พรบ!BX47"")"),277200)</f>
        <v>277200</v>
      </c>
      <c r="M231" s="53">
        <v>21330</v>
      </c>
      <c r="N231" s="52">
        <f t="shared" ca="1" si="50"/>
        <v>7.6948051948051948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IFERROR(__xludf.DUMMYFUNCTION("IMPORTRANGE(""https://docs.google.com/spreadsheets/d/1C3CXT74ZlgGe6_JY_1olB1XN4rF0dxEuIIF-xsYjHgg/edit?usp=sharing"",""พรบ!BY47"")"),411170)</f>
        <v>411170</v>
      </c>
      <c r="M232" s="53">
        <v>18880</v>
      </c>
      <c r="N232" s="52">
        <f t="shared" ca="1" si="50"/>
        <v>4.5917746917333462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IFERROR(__xludf.DUMMYFUNCTION("IMPORTRANGE(""https://docs.google.com/spreadsheets/d/1AGHcLOeeYFL3K4b9R1dSzyJy00PE_ra89DNTVfnxSWM/edit?usp=sharing"",""รวมที่ทำกิน!J36"")"),2)</f>
        <v>2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IFERROR(__xludf.DUMMYFUNCTION("IMPORTRANGE(""https://docs.google.com/spreadsheets/d/1C3CXT74ZlgGe6_JY_1olB1XN4rF0dxEuIIF-xsYjHgg/edit?usp=sharing"",""พรบ!BZ47"")"),1900)</f>
        <v>1900</v>
      </c>
      <c r="J235" s="66">
        <f ca="1">IFERROR(__xludf.DUMMYFUNCTION("IMPORTRANGE(""https://docs.google.com/spreadsheets/d/1AGHcLOeeYFL3K4b9R1dSzyJy00PE_ra89DNTVfnxSWM/edit?usp=sharing"",""รวมที่ทำกิน!L36"")"),15.52)</f>
        <v>15.52</v>
      </c>
      <c r="K235" s="200">
        <f t="shared" ca="1" si="52"/>
        <v>0.81684210526315792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IFERROR(__xludf.DUMMYFUNCTION("IMPORTRANGE(""https://docs.google.com/spreadsheets/d/1C3CXT74ZlgGe6_JY_1olB1XN4rF0dxEuIIF-xsYjHgg/edit?usp=sharing"",""พรบ!CA47"")"),280)</f>
        <v>280</v>
      </c>
      <c r="J236" s="66">
        <f ca="1">IFERROR(__xludf.DUMMYFUNCTION("IMPORTRANGE(""https://docs.google.com/spreadsheets/d/1AGHcLOeeYFL3K4b9R1dSzyJy00PE_ra89DNTVfnxSWM/edit?usp=sharing"",""รวมที่ทำกิน!O36"")"),37)</f>
        <v>37</v>
      </c>
      <c r="K236" s="200">
        <f t="shared" ca="1" si="52"/>
        <v>13.214285714285714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IFERROR(__xludf.DUMMYFUNCTION("IMPORTRANGE(""https://docs.google.com/spreadsheets/d/1AGHcLOeeYFL3K4b9R1dSzyJy00PE_ra89DNTVfnxSWM/edit?usp=sharing"",""รวมที่ทำกิน!Q36"")"),395.58)</f>
        <v>395.58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IFERROR(__xludf.DUMMYFUNCTION("IMPORTRANGE(""https://docs.google.com/spreadsheets/d/1C3CXT74ZlgGe6_JY_1olB1XN4rF0dxEuIIF-xsYjHgg/edit?usp=sharing"",""พรบ!CB47"")"),280)</f>
        <v>280</v>
      </c>
      <c r="J238" s="66">
        <f ca="1">IFERROR(__xludf.DUMMYFUNCTION("IMPORTRANGE(""https://docs.google.com/spreadsheets/d/1AGHcLOeeYFL3K4b9R1dSzyJy00PE_ra89DNTVfnxSWM/edit?usp=sharing"",""รวมที่ทำกิน!S36"")"),3)</f>
        <v>3</v>
      </c>
      <c r="K238" s="200">
        <f t="shared" ca="1" si="52"/>
        <v>1.0714285714285714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IFERROR(__xludf.DUMMYFUNCTION("IMPORTRANGE(""https://docs.google.com/spreadsheets/d/1AGHcLOeeYFL3K4b9R1dSzyJy00PE_ra89DNTVfnxSWM/edit?usp=sharing"",""รวมที่ทำกิน!U36"")"),27.36)</f>
        <v>27.36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IFERROR(__xludf.DUMMYFUNCTION("IMPORTRANGE(""https://docs.google.com/spreadsheets/d/1C3CXT74ZlgGe6_JY_1olB1XN4rF0dxEuIIF-xsYjHgg/edit?usp=sharing"",""พรบ!CC47"")"),280)</f>
        <v>280</v>
      </c>
      <c r="J240" s="66">
        <f ca="1">IFERROR(__xludf.DUMMYFUNCTION("IMPORTRANGE(""https://docs.google.com/spreadsheets/d/1AGHcLOeeYFL3K4b9R1dSzyJy00PE_ra89DNTVfnxSWM/edit?usp=sharing"",""รวมที่ทำกิน!W36"")"),35)</f>
        <v>35</v>
      </c>
      <c r="K240" s="200">
        <f t="shared" ca="1" si="52"/>
        <v>12.5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IFERROR(__xludf.DUMMYFUNCTION("IMPORTRANGE(""https://docs.google.com/spreadsheets/d/1AGHcLOeeYFL3K4b9R1dSzyJy00PE_ra89DNTVfnxSWM/edit?usp=sharing"",""รวมที่ทำกิน!Y36"")"),380.06)</f>
        <v>380.06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2352673</v>
      </c>
      <c r="M242" s="213">
        <f t="shared" si="53"/>
        <v>22689</v>
      </c>
      <c r="N242" s="213">
        <f ca="1">+IF(L242&gt;0,M242*100/L242,0)</f>
        <v>0.96439241662568487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360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667900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130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667900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IFERROR(__xludf.DUMMYFUNCTION("IMPORTRANGE(""https://docs.google.com/spreadsheets/d/1C3CXT74ZlgGe6_JY_1olB1XN4rF0dxEuIIF-xsYjHgg/edit?usp=sharing"",""งบกองทุน!e47"")"),667900)</f>
        <v>667900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IFERROR(__xludf.DUMMYFUNCTION("IMPORTRANGE(""https://docs.google.com/spreadsheets/d/1C3CXT74ZlgGe6_JY_1olB1XN4rF0dxEuIIF-xsYjHgg/edit?usp=sharing"",""งบกองทุน!f47"")"),0)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360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IFERROR(__xludf.DUMMYFUNCTION("IMPORTRANGE(""https://docs.google.com/spreadsheets/d/1C3CXT74ZlgGe6_JY_1olB1XN4rF0dxEuIIF-xsYjHgg/edit?usp=sharing"",""งบกองทุน!H47"")"),130)</f>
        <v>130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IFERROR(__xludf.DUMMYFUNCTION("IMPORTRANGE(""https://docs.google.com/spreadsheets/d/1C3CXT74ZlgGe6_JY_1olB1XN4rF0dxEuIIF-xsYjHgg/edit?usp=sharing"",""งบกองทุน!i47"")"),260)</f>
        <v>260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130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IFERROR(__xludf.DUMMYFUNCTION("IMPORTRANGE(""https://docs.google.com/spreadsheets/d/1C3CXT74ZlgGe6_JY_1olB1XN4rF0dxEuIIF-xsYjHgg/edit?usp=sharing"",""งบกองทุน!k47"")"),100)</f>
        <v>100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130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360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IFERROR(__xludf.DUMMYFUNCTION("IMPORTRANGE(""https://docs.google.com/spreadsheets/d/1C3CXT74ZlgGe6_JY_1olB1XN4rF0dxEuIIF-xsYjHgg/edit?usp=sharing"",""งบกองทุน!o47"")"),100)</f>
        <v>100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IFERROR(__xludf.DUMMYFUNCTION("IMPORTRANGE(""https://docs.google.com/spreadsheets/d/1C3CXT74ZlgGe6_JY_1olB1XN4rF0dxEuIIF-xsYjHgg/edit?usp=sharing"",""งบกองทุน!p47"")"),260)</f>
        <v>260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3000</v>
      </c>
      <c r="N275" s="228">
        <f ca="1">+IF(L275&gt;0,M275*100/L275,0)</f>
        <v>0.65197548572173691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3000</v>
      </c>
      <c r="N278" s="49">
        <f t="shared" ca="1" si="65"/>
        <v>0.65197548572173691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IFERROR(__xludf.DUMMYFUNCTION("IMPORTRANGE(""https://docs.google.com/spreadsheets/d/1C3CXT74ZlgGe6_JY_1olB1XN4rF0dxEuIIF-xsYjHgg/edit?usp=sharing"",""งบกองทุน!s47"")"),460140)</f>
        <v>460140</v>
      </c>
      <c r="M280" s="52">
        <f>SUM(M281:M284)</f>
        <v>3000</v>
      </c>
      <c r="N280" s="52">
        <f t="shared" ca="1" si="65"/>
        <v>0.65197548572173691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3000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IFERROR(__xludf.DUMMYFUNCTION("IMPORTRANGE(""https://docs.google.com/spreadsheets/d/1C3CXT74ZlgGe6_JY_1olB1XN4rF0dxEuIIF-xsYjHgg/edit?usp=sharing"",""งบกองทุน!v47"")"),50)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IFERROR(__xludf.DUMMYFUNCTION("IMPORTRANGE(""https://docs.google.com/spreadsheets/d/1C3CXT74ZlgGe6_JY_1olB1XN4rF0dxEuIIF-xsYjHgg/edit?usp=sharing"",""งบกองทุน!w47"")"),500)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IFERROR(__xludf.DUMMYFUNCTION("IMPORTRANGE(""https://docs.google.com/spreadsheets/d/1C3CXT74ZlgGe6_JY_1olB1XN4rF0dxEuIIF-xsYjHgg/edit?usp=sharing"",""งบกองทุน!x47"")"),50)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165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193190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55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193190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IFERROR(__xludf.DUMMYFUNCTION("IMPORTRANGE(""https://docs.google.com/spreadsheets/d/1C3CXT74ZlgGe6_JY_1olB1XN4rF0dxEuIIF-xsYjHgg/edit?usp=sharing"",""งบกองทุน!aa47"")"),193190)</f>
        <v>193190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55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IFERROR(__xludf.DUMMYFUNCTION("IMPORTRANGE(""https://docs.google.com/spreadsheets/d/1C3CXT74ZlgGe6_JY_1olB1XN4rF0dxEuIIF-xsYjHgg/edit?usp=sharing"",""งบกองทุน!ae47"")"),20)</f>
        <v>20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IFERROR(__xludf.DUMMYFUNCTION("IMPORTRANGE(""https://docs.google.com/spreadsheets/d/1C3CXT74ZlgGe6_JY_1olB1XN4rF0dxEuIIF-xsYjHgg/edit?usp=sharing"",""งบกองทุน!ad47"")"),60)</f>
        <v>60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IFERROR(__xludf.DUMMYFUNCTION("IMPORTRANGE(""https://docs.google.com/spreadsheets/d/1C3CXT74ZlgGe6_JY_1olB1XN4rF0dxEuIIF-xsYjHgg/edit?usp=sharing"",""งบกองทุน!af47"")"),20)</f>
        <v>20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IFERROR(__xludf.DUMMYFUNCTION("IMPORTRANGE(""https://docs.google.com/spreadsheets/d/1C3CXT74ZlgGe6_JY_1olB1XN4rF0dxEuIIF-xsYjHgg/edit?usp=sharing"",""งบกองทุน!ag47"")"),20)</f>
        <v>20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IFERROR(__xludf.DUMMYFUNCTION("IMPORTRANGE(""https://docs.google.com/spreadsheets/d/1C3CXT74ZlgGe6_JY_1olB1XN4rF0dxEuIIF-xsYjHgg/edit?usp=sharing"",""งบกองทุน!ai47"")"),25)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IFERROR(__xludf.DUMMYFUNCTION("IMPORTRANGE(""https://docs.google.com/spreadsheets/d/1C3CXT74ZlgGe6_JY_1olB1XN4rF0dxEuIIF-xsYjHgg/edit?usp=sharing"",""งบกองทุน!ah47"")"),75)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IFERROR(__xludf.DUMMYFUNCTION("IMPORTRANGE(""https://docs.google.com/spreadsheets/d/1C3CXT74ZlgGe6_JY_1olB1XN4rF0dxEuIIF-xsYjHgg/edit?usp=sharing"",""งบกองทุน!aj47"")"),25)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IFERROR(__xludf.DUMMYFUNCTION("IMPORTRANGE(""https://docs.google.com/spreadsheets/d/1C3CXT74ZlgGe6_JY_1olB1XN4rF0dxEuIIF-xsYjHgg/edit?usp=sharing"",""งบกองทุน!ak47"")"),25)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IFERROR(__xludf.DUMMYFUNCTION("IMPORTRANGE(""https://docs.google.com/spreadsheets/d/1C3CXT74ZlgGe6_JY_1olB1XN4rF0dxEuIIF-xsYjHgg/edit?usp=sharing"",""งบกองทุน!al47"")"),25)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IFERROR(__xludf.DUMMYFUNCTION("IMPORTRANGE(""https://docs.google.com/spreadsheets/d/1C3CXT74ZlgGe6_JY_1olB1XN4rF0dxEuIIF-xsYjHgg/edit?usp=sharing"",""งบกองทุน!an47"")"),10)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IFERROR(__xludf.DUMMYFUNCTION("IMPORTRANGE(""https://docs.google.com/spreadsheets/d/1C3CXT74ZlgGe6_JY_1olB1XN4rF0dxEuIIF-xsYjHgg/edit?usp=sharing"",""งบกองทุน!am47"")"),30)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IFERROR(__xludf.DUMMYFUNCTION("IMPORTRANGE(""https://docs.google.com/spreadsheets/d/1C3CXT74ZlgGe6_JY_1olB1XN4rF0dxEuIIF-xsYjHgg/edit?usp=sharing"",""งบกองทุน!ao47"")"),10)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IFERROR(__xludf.DUMMYFUNCTION("IMPORTRANGE(""https://docs.google.com/spreadsheets/d/1C3CXT74ZlgGe6_JY_1olB1XN4rF0dxEuIIF-xsYjHgg/edit?usp=sharing"",""งบกองทุน!ap47"")"),10)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45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IFERROR(__xludf.DUMMYFUNCTION("IMPORTRANGE(""https://docs.google.com/spreadsheets/d/1C3CXT74ZlgGe6_JY_1olB1XN4rF0dxEuIIF-xsYjHgg/edit?usp=sharing"",""งบกองทุน!ar47"")"),20)</f>
        <v>20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IFERROR(__xludf.DUMMYFUNCTION("IMPORTRANGE(""https://docs.google.com/spreadsheets/d/1C3CXT74ZlgGe6_JY_1olB1XN4rF0dxEuIIF-xsYjHgg/edit?usp=sharing"",""งบกองทุน!as47"")"),25)</f>
        <v>25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1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IFERROR(__xludf.DUMMYFUNCTION("IMPORTRANGE(""https://docs.google.com/spreadsheets/d/1C3CXT74ZlgGe6_JY_1olB1XN4rF0dxEuIIF-xsYjHgg/edit?usp=sharing"",""งบกองทุน!av47"")"),83000)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IFERROR(__xludf.DUMMYFUNCTION("IMPORTRANGE(""https://docs.google.com/spreadsheets/d/1C3CXT74ZlgGe6_JY_1olB1XN4rF0dxEuIIF-xsYjHgg/edit?usp=sharing"",""งบกองทุน!ay47"")"),15)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IFERROR(__xludf.DUMMYFUNCTION("IMPORTRANGE(""https://docs.google.com/spreadsheets/d/1C3CXT74ZlgGe6_JY_1olB1XN4rF0dxEuIIF-xsYjHgg/edit?usp=sharing"",""งบกองทุน!az47"")"),0)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IFERROR(__xludf.DUMMYFUNCTION("IMPORTRANGE(""https://docs.google.com/spreadsheets/d/1C3CXT74ZlgGe6_JY_1olB1XN4rF0dxEuIIF-xsYjHgg/edit?usp=sharing"",""งบกองทุน!Ba47"")"),0)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44306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452063</v>
      </c>
      <c r="M350" s="228">
        <f t="shared" si="79"/>
        <v>9900</v>
      </c>
      <c r="N350" s="228">
        <f t="shared" ref="N350:N354" ca="1" si="80">+IF(L350&gt;0,M350*100/L350,0)</f>
        <v>2.1899602489033607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452063</v>
      </c>
      <c r="M352" s="52">
        <f t="shared" si="81"/>
        <v>9900</v>
      </c>
      <c r="N352" s="52">
        <f t="shared" ca="1" si="80"/>
        <v>2.1899602489033607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IFERROR(__xludf.DUMMYFUNCTION("IMPORTRANGE(""https://docs.google.com/spreadsheets/d/1C3CXT74ZlgGe6_JY_1olB1XN4rF0dxEuIIF-xsYjHgg/edit?usp=sharing"",""งบกองทุน!Bd47"")"),452063)</f>
        <v>452063</v>
      </c>
      <c r="M354" s="52">
        <f>SUM(M355:M358)</f>
        <v>9900</v>
      </c>
      <c r="N354" s="52">
        <f t="shared" ca="1" si="80"/>
        <v>2.1899602489033607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9900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IFERROR(__xludf.DUMMYFUNCTION("IMPORTRANGE(""https://docs.google.com/spreadsheets/d/1C3CXT74ZlgGe6_JY_1olB1XN4rF0dxEuIIF-xsYjHgg/edit?usp=sharing"",""งบกองทุน!BE47"")"),44306)</f>
        <v>44306</v>
      </c>
      <c r="J359" s="136">
        <f>+J376</f>
        <v>0</v>
      </c>
      <c r="K359" s="137">
        <f t="shared" ref="K359:K360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44306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IFERROR(__xludf.DUMMYFUNCTION("IMPORTRANGE(""https://docs.google.com/spreadsheets/d/1C3CXT74ZlgGe6_JY_1olB1XN4rF0dxEuIIF-xsYjHgg/edit?usp=sharing"",""งบกองทุน!Bf47"")"),4858)</f>
        <v>4858</v>
      </c>
      <c r="J361" s="264">
        <f t="shared" si="83"/>
        <v>0</v>
      </c>
      <c r="K361" s="79"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44306</v>
      </c>
      <c r="J368" s="264">
        <f t="shared" ref="J368:J369" si="84">+J370+J372+J374</f>
        <v>0</v>
      </c>
      <c r="K368" s="79"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4858</v>
      </c>
      <c r="J369" s="264">
        <f t="shared" si="84"/>
        <v>0</v>
      </c>
      <c r="K369" s="48"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44306</v>
      </c>
      <c r="J376" s="264">
        <f t="shared" ref="J376:J377" si="85">+J378+J380+J382+J388</f>
        <v>0</v>
      </c>
      <c r="K376" s="79"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4858</v>
      </c>
      <c r="J377" s="264">
        <f t="shared" si="85"/>
        <v>0</v>
      </c>
      <c r="K377" s="48"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IFERROR(__xludf.DUMMYFUNCTION("IMPORTRANGE(""https://docs.google.com/spreadsheets/d/1C3CXT74ZlgGe6_JY_1olB1XN4rF0dxEuIIF-xsYjHgg/edit?usp=sharing"",""งบกองทุน!cd47"")"),1309)</f>
        <v>1309</v>
      </c>
      <c r="J390" s="136">
        <f>J391</f>
        <v>0</v>
      </c>
      <c r="K390" s="137"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IFERROR(__xludf.DUMMYFUNCTION("IMPORTRANGE(""https://docs.google.com/spreadsheets/d/1C3CXT74ZlgGe6_JY_1olB1XN4rF0dxEuIIF-xsYjHgg/edit?usp=sharing"",""งบกองทุน!cd47"")"),1309)</f>
        <v>1309</v>
      </c>
      <c r="J391" s="264">
        <f t="shared" ref="J391:J392" si="87">J393+J401+J407</f>
        <v>0</v>
      </c>
      <c r="K391" s="48"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IFERROR(__xludf.DUMMYFUNCTION("IMPORTRANGE(""https://docs.google.com/spreadsheets/d/1C3CXT74ZlgGe6_JY_1olB1XN4rF0dxEuIIF-xsYjHgg/edit?usp=sharing"",""งบกองทุน!cc47"")"),106)</f>
        <v>106</v>
      </c>
      <c r="J392" s="264">
        <f t="shared" si="87"/>
        <v>0</v>
      </c>
      <c r="K392" s="79"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IFERROR(__xludf.DUMMYFUNCTION("IMPORTRANGE(""https://docs.google.com/spreadsheets/d/1C3CXT74ZlgGe6_JY_1olB1XN4rF0dxEuIIF-xsYjHgg/edit?usp=sharing"",""งบกองทุน!cz47"")"),0)</f>
        <v>0</v>
      </c>
      <c r="J409" s="136">
        <f ca="1">SUM(J412,J414)</f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IFERROR(__xludf.DUMMYFUNCTION("IMPORTRANGE(""https://docs.google.com/spreadsheets/d/1C3CXT74ZlgGe6_JY_1olB1XN4rF0dxEuIIF-xsYjHgg/edit?usp=sharing"",""งบกองทุน!cz47"")"),0)</f>
        <v>0</v>
      </c>
      <c r="J410" s="149">
        <f t="shared" ref="J410:J411" ca="1" si="90">SUM(J412,J414)</f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IFERROR(__xludf.DUMMYFUNCTION("IMPORTRANGE(""https://docs.google.com/spreadsheets/d/1C3CXT74ZlgGe6_JY_1olB1XN4rF0dxEuIIF-xsYjHgg/edit?usp=sharing"",""งบกองทุน!cy47"")"),0)</f>
        <v>0</v>
      </c>
      <c r="J411" s="149">
        <f t="shared" ca="1" si="90"/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IFERROR(__xludf.DUMMYFUNCTION("IMPORTRANGE(""https://docs.google.com/spreadsheets/d/1C3CXT74ZlgGe6_JY_1olB1XN4rF0dxEuIIF-xsYjHgg/edit?usp=sharing"",""งบกองทุน!db47"")"),0)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IFERROR(__xludf.DUMMYFUNCTION("IMPORTRANGE(""https://docs.google.com/spreadsheets/d/1C3CXT74ZlgGe6_JY_1olB1XN4rF0dxEuIIF-xsYjHgg/edit?usp=sharing"",""งบกองทุน!da47"")"),0)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IFERROR(__xludf.DUMMYFUNCTION("IMPORTRANGE(""https://docs.google.com/spreadsheets/d/1C3CXT74ZlgGe6_JY_1olB1XN4rF0dxEuIIF-xsYjHgg/edit?usp=sharing"",""งบกองทุน!dd47"")"),0)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IFERROR(__xludf.DUMMYFUNCTION("IMPORTRANGE(""https://docs.google.com/spreadsheets/d/1C3CXT74ZlgGe6_JY_1olB1XN4rF0dxEuIIF-xsYjHgg/edit?usp=sharing"",""งบกองทุน!dc47"")"),0)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IFERROR(__xludf.DUMMYFUNCTION("IMPORTRANGE(""https://docs.google.com/spreadsheets/d/1C3CXT74ZlgGe6_JY_1olB1XN4rF0dxEuIIF-xsYjHgg/edit?usp=sharing"",""งบกองทุน!df47"")"),0)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IFERROR(__xludf.DUMMYFUNCTION("IMPORTRANGE(""https://docs.google.com/spreadsheets/d/1C3CXT74ZlgGe6_JY_1olB1XN4rF0dxEuIIF-xsYjHgg/edit?usp=sharing"",""งบกองทุน!de47"")"),0)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IFERROR(__xludf.DUMMYFUNCTION("IMPORTRANGE(""https://docs.google.com/spreadsheets/d/1C3CXT74ZlgGe6_JY_1olB1XN4rF0dxEuIIF-xsYjHgg/edit?usp=sharing"",""งบกองทุน!dn47"")"),0)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IFERROR(__xludf.DUMMYFUNCTION("IMPORTRANGE(""https://docs.google.com/spreadsheets/d/1C3CXT74ZlgGe6_JY_1olB1XN4rF0dxEuIIF-xsYjHgg/edit?usp=sharing"",""งบกองทุน!do47"")"),34340)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IFERROR(__xludf.DUMMYFUNCTION("IMPORTRANGE(""https://docs.google.com/spreadsheets/d/1C3CXT74ZlgGe6_JY_1olB1XN4rF0dxEuIIF-xsYjHgg/edit?usp=sharing"",""งบกองทุน!dq47"")"),22)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IFERROR(__xludf.DUMMYFUNCTION("IMPORTRANGE(""https://docs.google.com/spreadsheets/d/1C3CXT74ZlgGe6_JY_1olB1XN4rF0dxEuIIF-xsYjHgg/edit?usp=sharing"",""งบกองทุน!dr47"")"),22)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IFERROR(__xludf.DUMMYFUNCTION("IMPORTRANGE(""https://docs.google.com/spreadsheets/d/1C3CXT74ZlgGe6_JY_1olB1XN4rF0dxEuIIF-xsYjHgg/edit?usp=sharing"",""งบกองทุน!dt47"")"),0)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IFERROR(__xludf.DUMMYFUNCTION("IMPORTRANGE(""https://docs.google.com/spreadsheets/d/1C3CXT74ZlgGe6_JY_1olB1XN4rF0dxEuIIF-xsYjHgg/edit?usp=sharing"",""งบกองทุน!du47"")"),0)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IFERROR(__xludf.DUMMYFUNCTION("IMPORTRANGE(""https://docs.google.com/spreadsheets/d/1C3CXT74ZlgGe6_JY_1olB1XN4rF0dxEuIIF-xsYjHgg/edit?usp=sharing"",""งบกองทุน!dw47"")"),0)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IFERROR(__xludf.DUMMYFUNCTION("IMPORTRANGE(""https://docs.google.com/spreadsheets/d/1C3CXT74ZlgGe6_JY_1olB1XN4rF0dxEuIIF-xsYjHgg/edit?usp=sharing"",""งบกองทุน!dx47"")"),0)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66">
        <f ca="1">IFERROR(__xludf.DUMMYFUNCTION("IMPORTRANGE(""https://docs.google.com/spreadsheets/d/1C3CXT74ZlgGe6_JY_1olB1XN4rF0dxEuIIF-xsYjHgg/edit?usp=sharing"",""งบกองทุน!dy47"")"),0)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IFERROR(__xludf.DUMMYFUNCTION("IMPORTRANGE(""https://docs.google.com/spreadsheets/d/1C3CXT74ZlgGe6_JY_1olB1XN4rF0dxEuIIF-xsYjHgg/edit?usp=sharing"",""งบกองทุน!dz47"")"),0)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1900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142240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142240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IFERROR(__xludf.DUMMYFUNCTION("IMPORTRANGE(""https://docs.google.com/spreadsheets/d/1C3CXT74ZlgGe6_JY_1olB1XN4rF0dxEuIIF-xsYjHgg/edit?usp=sharing"",""งบกองทุน!Eb47"")"),0)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IFERROR(__xludf.DUMMYFUNCTION("IMPORTRANGE(""https://docs.google.com/spreadsheets/d/1C3CXT74ZlgGe6_JY_1olB1XN4rF0dxEuIIF-xsYjHgg/edit?usp=sharing"",""งบกองทุน!Ec47"")"),142240)</f>
        <v>142240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IFERROR(__xludf.DUMMYFUNCTION("IMPORTRANGE(""https://docs.google.com/spreadsheets/d/1C3CXT74ZlgGe6_JY_1olB1XN4rF0dxEuIIF-xsYjHgg/edit?usp=sharing"",""งบกองทุน!Ed47"")"),1900)</f>
        <v>1900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100</v>
      </c>
      <c r="J473" s="226">
        <f ca="1">J488</f>
        <v>2</v>
      </c>
      <c r="K473" s="227">
        <f ca="1">IF(I473&gt;0,J473*100/I473,0)</f>
        <v>2</v>
      </c>
      <c r="L473" s="228">
        <f ca="1">SUM(L474,L475)</f>
        <v>306100</v>
      </c>
      <c r="M473" s="228">
        <f>SUM(M474:M475)</f>
        <v>6900</v>
      </c>
      <c r="N473" s="228">
        <f t="shared" ref="N473:N477" ca="1" si="107">+IF(L473&gt;0,M473*100/L473,0)</f>
        <v>2.2541653054557336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306100</v>
      </c>
      <c r="M475" s="52">
        <f t="shared" si="108"/>
        <v>6900</v>
      </c>
      <c r="N475" s="52">
        <f t="shared" ca="1" si="107"/>
        <v>2.2541653054557336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IFERROR(__xludf.DUMMYFUNCTION("IMPORTRANGE(""https://docs.google.com/spreadsheets/d/1C3CXT74ZlgGe6_JY_1olB1XN4rF0dxEuIIF-xsYjHgg/edit?usp=sharing"",""งบกองทุน!Ek47"")"),0)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IFERROR(__xludf.DUMMYFUNCTION("IMPORTRANGE(""https://docs.google.com/spreadsheets/d/1C3CXT74ZlgGe6_JY_1olB1XN4rF0dxEuIIF-xsYjHgg/edit?usp=sharing"",""งบกองทุน!El47"")"),306100)</f>
        <v>306100</v>
      </c>
      <c r="M477" s="52">
        <f>SUM(M478:M481)</f>
        <v>6900</v>
      </c>
      <c r="N477" s="52">
        <f t="shared" ca="1" si="107"/>
        <v>2.2541653054557336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6900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IFERROR(__xludf.DUMMYFUNCTION("IMPORTRANGE(""https://docs.google.com/spreadsheets/d/1C3CXT74ZlgGe6_JY_1olB1XN4rF0dxEuIIF-xsYjHgg/edit?usp=sharing"",""งบกองทุน!Em47"")"),100)</f>
        <v>100</v>
      </c>
      <c r="J482" s="66">
        <f ca="1">IFERROR(__xludf.DUMMYFUNCTION("IMPORTRANGE(""https://docs.google.com/spreadsheets/d/1AGHcLOeeYFL3K4b9R1dSzyJy00PE_ra89DNTVfnxSWM/edit?usp=sharing"",""รวมที่ชุมชน!G36"")"),0)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IFERROR(__xludf.DUMMYFUNCTION("IMPORTRANGE(""https://docs.google.com/spreadsheets/d/1C3CXT74ZlgGe6_JY_1olB1XN4rF0dxEuIIF-xsYjHgg/edit?usp=sharing"",""งบกองทุน!En47"")"),0)</f>
        <v>0</v>
      </c>
      <c r="J483" s="66">
        <f ca="1">IFERROR(__xludf.DUMMYFUNCTION("IMPORTRANGE(""https://docs.google.com/spreadsheets/d/1AGHcLOeeYFL3K4b9R1dSzyJy00PE_ra89DNTVfnxSWM/edit?usp=sharing"",""รวมที่ชุมชน!H36"")"),0)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IFERROR(__xludf.DUMMYFUNCTION("IMPORTRANGE(""https://docs.google.com/spreadsheets/d/1C3CXT74ZlgGe6_JY_1olB1XN4rF0dxEuIIF-xsYjHgg/edit?usp=sharing"",""งบกองทุน!Eo47"")"),100)</f>
        <v>100</v>
      </c>
      <c r="J484" s="66">
        <f ca="1">IFERROR(__xludf.DUMMYFUNCTION("IMPORTRANGE(""https://docs.google.com/spreadsheets/d/1AGHcLOeeYFL3K4b9R1dSzyJy00PE_ra89DNTVfnxSWM/edit?usp=sharing"",""รวมที่ชุมชน!J36"")"),2)</f>
        <v>2</v>
      </c>
      <c r="K484" s="48">
        <f t="shared" ca="1" si="109"/>
        <v>2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IFERROR(__xludf.DUMMYFUNCTION("IMPORTRANGE(""https://docs.google.com/spreadsheets/d/1C3CXT74ZlgGe6_JY_1olB1XN4rF0dxEuIIF-xsYjHgg/edit?usp=sharing"",""งบกองทุน!Ep47"")"),0)</f>
        <v>0</v>
      </c>
      <c r="J485" s="66">
        <f ca="1">IFERROR(__xludf.DUMMYFUNCTION("IMPORTRANGE(""https://docs.google.com/spreadsheets/d/1AGHcLOeeYFL3K4b9R1dSzyJy00PE_ra89DNTVfnxSWM/edit?usp=sharing"",""รวมที่ชุมชน!L36"")"),0.7)</f>
        <v>0.7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IFERROR(__xludf.DUMMYFUNCTION("IMPORTRANGE(""https://docs.google.com/spreadsheets/d/1C3CXT74ZlgGe6_JY_1olB1XN4rF0dxEuIIF-xsYjHgg/edit?usp=sharing"",""งบกองทุน!Eq47"")"),100)</f>
        <v>100</v>
      </c>
      <c r="J486" s="66">
        <f ca="1">IFERROR(__xludf.DUMMYFUNCTION("IMPORTRANGE(""https://docs.google.com/spreadsheets/d/1AGHcLOeeYFL3K4b9R1dSzyJy00PE_ra89DNTVfnxSWM/edit?usp=sharing"",""รวมที่ชุมชน!S36"")"),0)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IFERROR(__xludf.DUMMYFUNCTION("IMPORTRANGE(""https://docs.google.com/spreadsheets/d/1C3CXT74ZlgGe6_JY_1olB1XN4rF0dxEuIIF-xsYjHgg/edit?usp=sharing"",""งบกองทุน!Er47"")"),0)</f>
        <v>0</v>
      </c>
      <c r="J487" s="66">
        <f ca="1">IFERROR(__xludf.DUMMYFUNCTION("IMPORTRANGE(""https://docs.google.com/spreadsheets/d/1AGHcLOeeYFL3K4b9R1dSzyJy00PE_ra89DNTVfnxSWM/edit?usp=sharing"",""รวมที่ชุมชน!U36"")"),0)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IFERROR(__xludf.DUMMYFUNCTION("IMPORTRANGE(""https://docs.google.com/spreadsheets/d/1C3CXT74ZlgGe6_JY_1olB1XN4rF0dxEuIIF-xsYjHgg/edit?usp=sharing"",""งบกองทุน!Es47"")"),100)</f>
        <v>100</v>
      </c>
      <c r="J488" s="66">
        <f ca="1">IFERROR(__xludf.DUMMYFUNCTION("IMPORTRANGE(""https://docs.google.com/spreadsheets/d/1AGHcLOeeYFL3K4b9R1dSzyJy00PE_ra89DNTVfnxSWM/edit?usp=sharing"",""รวมที่ชุมชน!V36"")"),2)</f>
        <v>2</v>
      </c>
      <c r="K488" s="48">
        <f t="shared" ca="1" si="109"/>
        <v>2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IFERROR(__xludf.DUMMYFUNCTION("IMPORTRANGE(""https://docs.google.com/spreadsheets/d/1C3CXT74ZlgGe6_JY_1olB1XN4rF0dxEuIIF-xsYjHgg/edit?usp=sharing"",""งบกองทุน!Et47"")"),0)</f>
        <v>0</v>
      </c>
      <c r="J489" s="111">
        <f ca="1">IFERROR(__xludf.DUMMYFUNCTION("IMPORTRANGE(""https://docs.google.com/spreadsheets/d/1AGHcLOeeYFL3K4b9R1dSzyJy00PE_ra89DNTVfnxSWM/edit?usp=sharing"",""รวมที่ชุมชน!X36"")"),0.7)</f>
        <v>0.7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13700</v>
      </c>
      <c r="M490" s="258">
        <f>SUM(M491:M492)</f>
        <v>2889</v>
      </c>
      <c r="N490" s="258">
        <f t="shared" ref="N490:N494" ca="1" si="111">+IF(L490&gt;0,M490*100/L490,0)</f>
        <v>21.087591240875913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13700</v>
      </c>
      <c r="M492" s="52">
        <f t="shared" si="112"/>
        <v>2889</v>
      </c>
      <c r="N492" s="52">
        <f t="shared" ca="1" si="111"/>
        <v>21.087591240875913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IFERROR(__xludf.DUMMYFUNCTION("IMPORTRANGE(""https://docs.google.com/spreadsheets/d/1C3CXT74ZlgGe6_JY_1olB1XN4rF0dxEuIIF-xsYjHgg/edit?usp=sharing"",""งบกองทุน!Ev47"")"),0)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IFERROR(__xludf.DUMMYFUNCTION("IMPORTRANGE(""https://docs.google.com/spreadsheets/d/1C3CXT74ZlgGe6_JY_1olB1XN4rF0dxEuIIF-xsYjHgg/edit?usp=sharing"",""งบกองทุน!Ew47"")"),13700)</f>
        <v>13700</v>
      </c>
      <c r="M494" s="52">
        <f>SUM(M495:M498)</f>
        <v>2889</v>
      </c>
      <c r="N494" s="52">
        <f t="shared" ca="1" si="111"/>
        <v>21.087591240875913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2889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/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IFERROR(__xludf.DUMMYFUNCTION("IMPORTRANGE(""https://docs.google.com/spreadsheets/d/1C3CXT74ZlgGe6_JY_1olB1XN4rF0dxEuIIF-xsYjHgg/edit?usp=sharing"",""งบกองทุน!EZ47"")"),100)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IFERROR(__xludf.DUMMYFUNCTION("IMPORTRANGE(""https://docs.google.com/spreadsheets/d/1C3CXT74ZlgGe6_JY_1olB1XN4rF0dxEuIIF-xsYjHgg/edit?usp=sharing"",""งบกองทุน!ff47"")"),0)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IFERROR(__xludf.DUMMYFUNCTION("IMPORTRANGE(""https://docs.google.com/spreadsheets/d/1muirlRDkqiswvy_NRZ3Yh955hx-PF6_HhssUYiSJj8o/edit?usp=sharing"",""กองทุน!D47"")"),6245430.72)</f>
        <v>6245430.7199999997</v>
      </c>
      <c r="J521" s="199">
        <f ca="1">IFERROR(__xludf.DUMMYFUNCTION("IMPORTRANGE(""https://docs.google.com/spreadsheets/d/1muirlRDkqiswvy_NRZ3Yh955hx-PF6_HhssUYiSJj8o/edit?usp=sharing"",""กองทุน!F47"")"),22954.41)</f>
        <v>22954.41</v>
      </c>
      <c r="K521" s="200">
        <f t="shared" ref="K521:K528" ca="1" si="118">IF(I521&gt;0,J521*100/I521,0)</f>
        <v>0.36753926236812057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IFERROR(__xludf.DUMMYFUNCTION("IMPORTRANGE(""https://docs.google.com/spreadsheets/d/1muirlRDkqiswvy_NRZ3Yh955hx-PF6_HhssUYiSJj8o/edit?usp=sharing"",""กองทุน!C47"")"),625)</f>
        <v>625</v>
      </c>
      <c r="J522" s="199">
        <f ca="1">IFERROR(__xludf.DUMMYFUNCTION("IMPORTRANGE(""https://docs.google.com/spreadsheets/d/1muirlRDkqiswvy_NRZ3Yh955hx-PF6_HhssUYiSJj8o/edit?usp=sharing"",""กองทุน!E47"")"),2)</f>
        <v>2</v>
      </c>
      <c r="K522" s="200">
        <f t="shared" ca="1" si="118"/>
        <v>0.32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IFERROR(__xludf.DUMMYFUNCTION("IMPORTRANGE(""https://docs.google.com/spreadsheets/d/1muirlRDkqiswvy_NRZ3Yh955hx-PF6_HhssUYiSJj8o/edit?usp=sharing"",""กองทุน!I47"")"),4584633.54999999)</f>
        <v>4584633.5499999896</v>
      </c>
      <c r="J523" s="199">
        <f ca="1">IFERROR(__xludf.DUMMYFUNCTION("IMPORTRANGE(""https://docs.google.com/spreadsheets/d/1muirlRDkqiswvy_NRZ3Yh955hx-PF6_HhssUYiSJj8o/edit?usp=sharing"",""กองทุน!K47"")"),6485.77)</f>
        <v>6485.77</v>
      </c>
      <c r="K523" s="200">
        <f t="shared" ca="1" si="118"/>
        <v>0.14146757705422311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IFERROR(__xludf.DUMMYFUNCTION("IMPORTRANGE(""https://docs.google.com/spreadsheets/d/1muirlRDkqiswvy_NRZ3Yh955hx-PF6_HhssUYiSJj8o/edit?usp=sharing"",""กองทุน!H47"")"),275)</f>
        <v>275</v>
      </c>
      <c r="J524" s="199">
        <f ca="1">IFERROR(__xludf.DUMMYFUNCTION("IMPORTRANGE(""https://docs.google.com/spreadsheets/d/1muirlRDkqiswvy_NRZ3Yh955hx-PF6_HhssUYiSJj8o/edit?usp=sharing"",""กองทุน!J47"")"),3)</f>
        <v>3</v>
      </c>
      <c r="K524" s="200">
        <f t="shared" ca="1" si="118"/>
        <v>1.0909090909090908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IFERROR(__xludf.DUMMYFUNCTION("IMPORTRANGE(""https://docs.google.com/spreadsheets/d/1muirlRDkqiswvy_NRZ3Yh955hx-PF6_HhssUYiSJj8o/edit?usp=sharing"",""กองทุน!N47"")"),0)</f>
        <v>0</v>
      </c>
      <c r="J525" s="199">
        <f ca="1">IFERROR(__xludf.DUMMYFUNCTION("IMPORTRANGE(""https://docs.google.com/spreadsheets/d/1muirlRDkqiswvy_NRZ3Yh955hx-PF6_HhssUYiSJj8o/edit?usp=sharing"",""กองทุน!P47"")"),4449.97)</f>
        <v>4449.97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IFERROR(__xludf.DUMMYFUNCTION("IMPORTRANGE(""https://docs.google.com/spreadsheets/d/1muirlRDkqiswvy_NRZ3Yh955hx-PF6_HhssUYiSJj8o/edit?usp=sharing"",""กองทุน!M47"")"),0)</f>
        <v>0</v>
      </c>
      <c r="J526" s="199">
        <f ca="1">IFERROR(__xludf.DUMMYFUNCTION("IMPORTRANGE(""https://docs.google.com/spreadsheets/d/1muirlRDkqiswvy_NRZ3Yh955hx-PF6_HhssUYiSJj8o/edit?usp=sharing"",""กองทุน!O47"")"),1)</f>
        <v>1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IFERROR(__xludf.DUMMYFUNCTION("IMPORTRANGE(""https://docs.google.com/spreadsheets/d/1muirlRDkqiswvy_NRZ3Yh955hx-PF6_HhssUYiSJj8o/edit?usp=sharing"",""กองทุน!S47"")"),7700000)</f>
        <v>7700000</v>
      </c>
      <c r="J527" s="199">
        <f ca="1">IFERROR(__xludf.DUMMYFUNCTION("IMPORTRANGE(""https://docs.google.com/spreadsheets/d/1muirlRDkqiswvy_NRZ3Yh955hx-PF6_HhssUYiSJj8o/edit?usp=sharing"",""กองทุน!U47"")"),0)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IFERROR(__xludf.DUMMYFUNCTION("IMPORTRANGE(""https://docs.google.com/spreadsheets/d/1muirlRDkqiswvy_NRZ3Yh955hx-PF6_HhssUYiSJj8o/edit?usp=sharing"",""กองทุน!R47"")"),300)</f>
        <v>300</v>
      </c>
      <c r="J528" s="321">
        <f ca="1">IFERROR(__xludf.DUMMYFUNCTION("IMPORTRANGE(""https://docs.google.com/spreadsheets/d/1muirlRDkqiswvy_NRZ3Yh955hx-PF6_HhssUYiSJj8o/edit?usp=sharing"",""กองทุน!T47"")"),0)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232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1997690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887400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40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IFERROR(__xludf.DUMMYFUNCTION("IMPORTRANGE(""https://docs.google.com/spreadsheets/d/1C3CXT74ZlgGe6_JY_1olB1XN4rF0dxEuIIF-xsYjHgg/edit?usp=sharing"",""พรบ!C48"")"),887400)</f>
        <v>887400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IFERROR(__xludf.DUMMYFUNCTION("IMPORTRANGE(""https://docs.google.com/spreadsheets/d/1C3CXT74ZlgGe6_JY_1olB1XN4rF0dxEuIIF-xsYjHgg/edit?usp=sharing"",""พรบ!D48"")"),463400)</f>
        <v>463400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IFERROR(__xludf.DUMMYFUNCTION("IMPORTRANGE(""https://docs.google.com/spreadsheets/d/1C3CXT74ZlgGe6_JY_1olB1XN4rF0dxEuIIF-xsYjHgg/edit?usp=sharing"",""พรบ!E48"")"),424000)</f>
        <v>424000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40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IFERROR(__xludf.DUMMYFUNCTION("IMPORTRANGE(""https://docs.google.com/spreadsheets/d/1C3CXT74ZlgGe6_JY_1olB1XN4rF0dxEuIIF-xsYjHgg/edit?usp=sharing"",""พรบ!H48"")"),0)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IFERROR(__xludf.DUMMYFUNCTION("IMPORTRANGE(""https://docs.google.com/spreadsheets/d/1C3CXT74ZlgGe6_JY_1olB1XN4rF0dxEuIIF-xsYjHgg/edit?usp=sharing"",""พรบ!I48"")"),0)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IFERROR(__xludf.DUMMYFUNCTION("IMPORTRANGE(""https://docs.google.com/spreadsheets/d/1C3CXT74ZlgGe6_JY_1olB1XN4rF0dxEuIIF-xsYjHgg/edit?usp=sharing"",""พรบ!J48"")"),1)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IFERROR(__xludf.DUMMYFUNCTION("IMPORTRANGE(""https://docs.google.com/spreadsheets/d/1C3CXT74ZlgGe6_JY_1olB1XN4rF0dxEuIIF-xsYjHgg/edit?usp=sharing"",""พรบ!K48"")"),40)</f>
        <v>40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IFERROR(__xludf.DUMMYFUNCTION("IMPORTRANGE(""https://docs.google.com/spreadsheets/d/1C3CXT74ZlgGe6_JY_1olB1XN4rF0dxEuIIF-xsYjHgg/edit?usp=sharing"",""พรบ!L48"")"),0)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IFERROR(__xludf.DUMMYFUNCTION("IMPORTRANGE(""https://docs.google.com/spreadsheets/d/1C3CXT74ZlgGe6_JY_1olB1XN4rF0dxEuIIF-xsYjHgg/edit?usp=sharing"",""พรบ!M48"")"),0)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IFERROR(__xludf.DUMMYFUNCTION("IMPORTRANGE(""https://docs.google.com/spreadsheets/d/1C3CXT74ZlgGe6_JY_1olB1XN4rF0dxEuIIF-xsYjHgg/edit?usp=sharing"",""พรบ!N48"")"),0)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IFERROR(__xludf.DUMMYFUNCTION("IMPORTRANGE(""https://docs.google.com/spreadsheets/d/1C3CXT74ZlgGe6_JY_1olB1XN4rF0dxEuIIF-xsYjHgg/edit?usp=sharing"",""พรบ!Q48"")"),0)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IFERROR(__xludf.DUMMYFUNCTION("IMPORTRANGE(""https://docs.google.com/spreadsheets/d/1C3CXT74ZlgGe6_JY_1olB1XN4rF0dxEuIIF-xsYjHgg/edit?usp=sharing"",""พรบ!Z48"")"),0)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IFERROR(__xludf.DUMMYFUNCTION("IMPORTRANGE(""https://docs.google.com/spreadsheets/d/1C3CXT74ZlgGe6_JY_1olB1XN4rF0dxEuIIF-xsYjHgg/edit?usp=sharing"",""พรบ!AA48"")"),0)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76100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76100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76100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IFERROR(__xludf.DUMMYFUNCTION("IMPORTRANGE(""https://docs.google.com/spreadsheets/d/1C3CXT74ZlgGe6_JY_1olB1XN4rF0dxEuIIF-xsYjHgg/edit?usp=sharing"",""พรบ!AH48"")"),42000)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IFERROR(__xludf.DUMMYFUNCTION("IMPORTRANGE(""https://docs.google.com/spreadsheets/d/1C3CXT74ZlgGe6_JY_1olB1XN4rF0dxEuIIF-xsYjHgg/edit?usp=sharing"",""พรบ!AI48"")"),3)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IFERROR(__xludf.DUMMYFUNCTION("IMPORTRANGE(""https://docs.google.com/spreadsheets/d/1C3CXT74ZlgGe6_JY_1olB1XN4rF0dxEuIIF-xsYjHgg/edit?usp=sharing"",""กปร!C48"")"),36000)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IFERROR(__xludf.DUMMYFUNCTION("IMPORTRANGE(""https://docs.google.com/spreadsheets/d/1C3CXT74ZlgGe6_JY_1olB1XN4rF0dxEuIIF-xsYjHgg/edit?usp=sharing"",""พรบ!AJ48"")"),0)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IFERROR(__xludf.DUMMYFUNCTION("IMPORTRANGE(""https://docs.google.com/spreadsheets/d/1C3CXT74ZlgGe6_JY_1olB1XN4rF0dxEuIIF-xsYjHgg/edit?usp=sharing"",""กปร!E48"")"),0)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64000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26600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26600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IFERROR(__xludf.DUMMYFUNCTION("IMPORTRANGE(""https://docs.google.com/spreadsheets/d/1C3CXT74ZlgGe6_JY_1olB1XN4rF0dxEuIIF-xsYjHgg/edit?usp=sharing"",""พรบ!AM48"")"),26600)</f>
        <v>26600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IFERROR(__xludf.DUMMYFUNCTION("IMPORTRANGE(""https://docs.google.com/spreadsheets/d/1C3CXT74ZlgGe6_JY_1olB1XN4rF0dxEuIIF-xsYjHgg/edit?usp=sharing"",""พรบ!AO48"")"),64000)</f>
        <v>64000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IFERROR(__xludf.DUMMYFUNCTION("IMPORTRANGE(""https://docs.google.com/spreadsheets/d/1C3CXT74ZlgGe6_JY_1olB1XN4rF0dxEuIIF-xsYjHgg/edit?usp=sharing"",""พรบ!AP48"")"),64000)</f>
        <v>64000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IFERROR(__xludf.DUMMYFUNCTION("IMPORTRANGE(""https://docs.google.com/spreadsheets/d/1C3CXT74ZlgGe6_JY_1olB1XN4rF0dxEuIIF-xsYjHgg/edit?usp=sharing"",""กปร!F48"")"),17600)</f>
        <v>17600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IFERROR(__xludf.DUMMYFUNCTION("IMPORTRANGE(""https://docs.google.com/spreadsheets/d/1C3CXT74ZlgGe6_JY_1olB1XN4rF0dxEuIIF-xsYjHgg/edit?usp=sharing"",""พรบ!AT48"")"),0)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IFERROR(__xludf.DUMMYFUNCTION("IMPORTRANGE(""https://docs.google.com/spreadsheets/d/1C3CXT74ZlgGe6_JY_1olB1XN4rF0dxEuIIF-xsYjHgg/edit?usp=sharing"",""พรบ!AU48"")"),0)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16550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16550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IFERROR(__xludf.DUMMYFUNCTION("IMPORTRANGE(""https://docs.google.com/spreadsheets/d/1C3CXT74ZlgGe6_JY_1olB1XN4rF0dxEuIIF-xsYjHgg/edit?usp=sharing"",""พรบ!AY48"")"),16550)</f>
        <v>16550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IFERROR(__xludf.DUMMYFUNCTION("IMPORTRANGE(""https://docs.google.com/spreadsheets/d/1C3CXT74ZlgGe6_JY_1olB1XN4rF0dxEuIIF-xsYjHgg/edit?usp=sharing"",""พรบ!BA48"")"),10)</f>
        <v>10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IFERROR(__xludf.DUMMYFUNCTION("IMPORTRANGE(""https://docs.google.com/spreadsheets/d/1C3CXT74ZlgGe6_JY_1olB1XN4rF0dxEuIIF-xsYjHgg/edit?usp=sharing"",""พรบ!BD48"")"),0)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IFERROR(__xludf.DUMMYFUNCTION("IMPORTRANGE(""https://docs.google.com/spreadsheets/d/1C3CXT74ZlgGe6_JY_1olB1XN4rF0dxEuIIF-xsYjHgg/edit?usp=sharing"",""พรบ!BE48"")"),0)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IFERROR(__xludf.DUMMYFUNCTION("IMPORTRANGE(""https://docs.google.com/spreadsheets/d/1C3CXT74ZlgGe6_JY_1olB1XN4rF0dxEuIIF-xsYjHgg/edit?usp=sharing"",""พรบ!BF48"")"),0)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IFERROR(__xludf.DUMMYFUNCTION("IMPORTRANGE(""https://docs.google.com/spreadsheets/d/1C3CXT74ZlgGe6_JY_1olB1XN4rF0dxEuIIF-xsYjHgg/edit?usp=sharing"",""พรบ!BG48"")"),0)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IFERROR(__xludf.DUMMYFUNCTION("IMPORTRANGE(""https://docs.google.com/spreadsheets/d/1C3CXT74ZlgGe6_JY_1olB1XN4rF0dxEuIIF-xsYjHgg/edit?usp=sharing"",""พรบ!BH48"")"),0)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IFERROR(__xludf.DUMMYFUNCTION("IMPORTRANGE(""https://docs.google.com/spreadsheets/d/1C3CXT74ZlgGe6_JY_1olB1XN4rF0dxEuIIF-xsYjHgg/edit?usp=sharing"",""พรบ!BI48"")"),0)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IFERROR(__xludf.DUMMYFUNCTION("IMPORTRANGE(""https://docs.google.com/spreadsheets/d/1C3CXT74ZlgGe6_JY_1olB1XN4rF0dxEuIIF-xsYjHgg/edit?usp=sharing"",""พรบ!BL48"")"),55200)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IFERROR(__xludf.DUMMYFUNCTION("IMPORTRANGE(""https://docs.google.com/spreadsheets/d/1C3CXT74ZlgGe6_JY_1olB1XN4rF0dxEuIIF-xsYjHgg/edit?usp=sharing"",""พรบ!BM48"")"),15)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IFERROR(__xludf.DUMMYFUNCTION("IMPORTRANGE(""https://docs.google.com/spreadsheets/d/1C3CXT74ZlgGe6_JY_1olB1XN4rF0dxEuIIF-xsYjHgg/edit?usp=sharing"",""พรบ!BP48"")"),0)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IFERROR(__xludf.DUMMYFUNCTION("IMPORTRANGE(""https://docs.google.com/spreadsheets/d/1C3CXT74ZlgGe6_JY_1olB1XN4rF0dxEuIIF-xsYjHgg/edit?usp=sharing"",""พรบ!BQ48"")"),0)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IFERROR(__xludf.DUMMYFUNCTION("IMPORTRANGE(""https://docs.google.com/spreadsheets/d/1C3CXT74ZlgGe6_JY_1olB1XN4rF0dxEuIIF-xsYjHgg/edit?usp=sharing"",""พรบ!BR48"")"),0)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IFERROR(__xludf.DUMMYFUNCTION("IMPORTRANGE(""https://docs.google.com/spreadsheets/d/1C3CXT74ZlgGe6_JY_1olB1XN4rF0dxEuIIF-xsYjHgg/edit?usp=sharing"",""พรบ!BU48"")"),0)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IFERROR(__xludf.DUMMYFUNCTION("IMPORTRANGE(""https://docs.google.com/spreadsheets/d/1C3CXT74ZlgGe6_JY_1olB1XN4rF0dxEuIIF-xsYjHgg/edit?usp=sharing"",""พรบ!BV48"")"),0)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490</v>
      </c>
      <c r="J228" s="197">
        <f ca="1">J240</f>
        <v>0</v>
      </c>
      <c r="K228" s="178">
        <f ca="1">IF(I228&gt;0,J228*100/I228,0)</f>
        <v>0</v>
      </c>
      <c r="L228" s="179">
        <f ca="1">L229+L230</f>
        <v>962440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962440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IFERROR(__xludf.DUMMYFUNCTION("IMPORTRANGE(""https://docs.google.com/spreadsheets/d/1C3CXT74ZlgGe6_JY_1olB1XN4rF0dxEuIIF-xsYjHgg/edit?usp=sharing"",""พรบ!BX48"")"),194400)</f>
        <v>194400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IFERROR(__xludf.DUMMYFUNCTION("IMPORTRANGE(""https://docs.google.com/spreadsheets/d/1C3CXT74ZlgGe6_JY_1olB1XN4rF0dxEuIIF-xsYjHgg/edit?usp=sharing"",""พรบ!BY48"")"),768040)</f>
        <v>768040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IFERROR(__xludf.DUMMYFUNCTION("IMPORTRANGE(""https://docs.google.com/spreadsheets/d/1AGHcLOeeYFL3K4b9R1dSzyJy00PE_ra89DNTVfnxSWM/edit?usp=sharing"",""รวมที่ทำกิน!J37"")"),0)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IFERROR(__xludf.DUMMYFUNCTION("IMPORTRANGE(""https://docs.google.com/spreadsheets/d/1C3CXT74ZlgGe6_JY_1olB1XN4rF0dxEuIIF-xsYjHgg/edit?usp=sharing"",""พรบ!BZ48"")"),4600)</f>
        <v>4600</v>
      </c>
      <c r="J235" s="66">
        <f ca="1">IFERROR(__xludf.DUMMYFUNCTION("IMPORTRANGE(""https://docs.google.com/spreadsheets/d/1AGHcLOeeYFL3K4b9R1dSzyJy00PE_ra89DNTVfnxSWM/edit?usp=sharing"",""รวมที่ทำกิน!L37"")"),0)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IFERROR(__xludf.DUMMYFUNCTION("IMPORTRANGE(""https://docs.google.com/spreadsheets/d/1C3CXT74ZlgGe6_JY_1olB1XN4rF0dxEuIIF-xsYjHgg/edit?usp=sharing"",""พรบ!CA48"")"),490)</f>
        <v>490</v>
      </c>
      <c r="J236" s="66">
        <f ca="1">IFERROR(__xludf.DUMMYFUNCTION("IMPORTRANGE(""https://docs.google.com/spreadsheets/d/1AGHcLOeeYFL3K4b9R1dSzyJy00PE_ra89DNTVfnxSWM/edit?usp=sharing"",""รวมที่ทำกิน!O37"")"),9)</f>
        <v>9</v>
      </c>
      <c r="K236" s="200">
        <f t="shared" ca="1" si="52"/>
        <v>1.8367346938775511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IFERROR(__xludf.DUMMYFUNCTION("IMPORTRANGE(""https://docs.google.com/spreadsheets/d/1AGHcLOeeYFL3K4b9R1dSzyJy00PE_ra89DNTVfnxSWM/edit?usp=sharing"",""รวมที่ทำกิน!Q37"")"),108.77)</f>
        <v>108.77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IFERROR(__xludf.DUMMYFUNCTION("IMPORTRANGE(""https://docs.google.com/spreadsheets/d/1C3CXT74ZlgGe6_JY_1olB1XN4rF0dxEuIIF-xsYjHgg/edit?usp=sharing"",""พรบ!CB48"")"),490)</f>
        <v>490</v>
      </c>
      <c r="J238" s="66">
        <f ca="1">IFERROR(__xludf.DUMMYFUNCTION("IMPORTRANGE(""https://docs.google.com/spreadsheets/d/1AGHcLOeeYFL3K4b9R1dSzyJy00PE_ra89DNTVfnxSWM/edit?usp=sharing"",""รวมที่ทำกิน!S37"")"),0)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IFERROR(__xludf.DUMMYFUNCTION("IMPORTRANGE(""https://docs.google.com/spreadsheets/d/1C3CXT74ZlgGe6_JY_1olB1XN4rF0dxEuIIF-xsYjHgg/edit?usp=sharing"",""พรบ!CC48"")"),490)</f>
        <v>490</v>
      </c>
      <c r="J240" s="66">
        <f ca="1">IFERROR(__xludf.DUMMYFUNCTION("IMPORTRANGE(""https://docs.google.com/spreadsheets/d/1AGHcLOeeYFL3K4b9R1dSzyJy00PE_ra89DNTVfnxSWM/edit?usp=sharing"",""รวมที่ทำกิน!W37"")"),0)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IFERROR(__xludf.DUMMYFUNCTION("IMPORTRANGE(""https://docs.google.com/spreadsheets/d/1AGHcLOeeYFL3K4b9R1dSzyJy00PE_ra89DNTVfnxSWM/edit?usp=sharing"",""รวมที่ทำกิน!Y37"")"),0)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2745787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403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644830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85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644830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IFERROR(__xludf.DUMMYFUNCTION("IMPORTRANGE(""https://docs.google.com/spreadsheets/d/1C3CXT74ZlgGe6_JY_1olB1XN4rF0dxEuIIF-xsYjHgg/edit?usp=sharing"",""งบกองทุน!e48"")"),644830)</f>
        <v>644830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403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IFERROR(__xludf.DUMMYFUNCTION("IMPORTRANGE(""https://docs.google.com/spreadsheets/d/1C3CXT74ZlgGe6_JY_1olB1XN4rF0dxEuIIF-xsYjHgg/edit?usp=sharing"",""งบกองทุน!H48"")"),85)</f>
        <v>85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IFERROR(__xludf.DUMMYFUNCTION("IMPORTRANGE(""https://docs.google.com/spreadsheets/d/1C3CXT74ZlgGe6_JY_1olB1XN4rF0dxEuIIF-xsYjHgg/edit?usp=sharing"",""งบกองทุน!i48"")"),223)</f>
        <v>223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85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IFERROR(__xludf.DUMMYFUNCTION("IMPORTRANGE(""https://docs.google.com/spreadsheets/d/1C3CXT74ZlgGe6_JY_1olB1XN4rF0dxEuIIF-xsYjHgg/edit?usp=sharing"",""งบกองทุน!k48"")"),180)</f>
        <v>180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85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403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IFERROR(__xludf.DUMMYFUNCTION("IMPORTRANGE(""https://docs.google.com/spreadsheets/d/1C3CXT74ZlgGe6_JY_1olB1XN4rF0dxEuIIF-xsYjHgg/edit?usp=sharing"",""งบกองทุน!o48"")"),180)</f>
        <v>180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IFERROR(__xludf.DUMMYFUNCTION("IMPORTRANGE(""https://docs.google.com/spreadsheets/d/1C3CXT74ZlgGe6_JY_1olB1XN4rF0dxEuIIF-xsYjHgg/edit?usp=sharing"",""งบกองทุน!p48"")"),223)</f>
        <v>223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IFERROR(__xludf.DUMMYFUNCTION("IMPORTRANGE(""https://docs.google.com/spreadsheets/d/1C3CXT74ZlgGe6_JY_1olB1XN4rF0dxEuIIF-xsYjHgg/edit?usp=sharing"",""งบกองทุน!s48"")"),1028520)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IFERROR(__xludf.DUMMYFUNCTION("IMPORTRANGE(""https://docs.google.com/spreadsheets/d/1C3CXT74ZlgGe6_JY_1olB1XN4rF0dxEuIIF-xsYjHgg/edit?usp=sharing"",""งบกองทุน!v48"")"),100)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IFERROR(__xludf.DUMMYFUNCTION("IMPORTRANGE(""https://docs.google.com/spreadsheets/d/1C3CXT74ZlgGe6_JY_1olB1XN4rF0dxEuIIF-xsYjHgg/edit?usp=sharing"",""งบกองทุน!w48"")"),1000)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IFERROR(__xludf.DUMMYFUNCTION("IMPORTRANGE(""https://docs.google.com/spreadsheets/d/1C3CXT74ZlgGe6_JY_1olB1XN4rF0dxEuIIF-xsYjHgg/edit?usp=sharing"",""งบกองทุน!x48"")"),100)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150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175650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50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175650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IFERROR(__xludf.DUMMYFUNCTION("IMPORTRANGE(""https://docs.google.com/spreadsheets/d/1C3CXT74ZlgGe6_JY_1olB1XN4rF0dxEuIIF-xsYjHgg/edit?usp=sharing"",""งบกองทุน!aa48"")"),175650)</f>
        <v>175650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50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IFERROR(__xludf.DUMMYFUNCTION("IMPORTRANGE(""https://docs.google.com/spreadsheets/d/1C3CXT74ZlgGe6_JY_1olB1XN4rF0dxEuIIF-xsYjHgg/edit?usp=sharing"",""งบกองทุน!ae48"")"),15)</f>
        <v>15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IFERROR(__xludf.DUMMYFUNCTION("IMPORTRANGE(""https://docs.google.com/spreadsheets/d/1C3CXT74ZlgGe6_JY_1olB1XN4rF0dxEuIIF-xsYjHgg/edit?usp=sharing"",""งบกองทุน!ad48"")"),45)</f>
        <v>45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IFERROR(__xludf.DUMMYFUNCTION("IMPORTRANGE(""https://docs.google.com/spreadsheets/d/1C3CXT74ZlgGe6_JY_1olB1XN4rF0dxEuIIF-xsYjHgg/edit?usp=sharing"",""งบกองทุน!af48"")"),15)</f>
        <v>15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IFERROR(__xludf.DUMMYFUNCTION("IMPORTRANGE(""https://docs.google.com/spreadsheets/d/1C3CXT74ZlgGe6_JY_1olB1XN4rF0dxEuIIF-xsYjHgg/edit?usp=sharing"",""งบกองทุน!ag48"")"),15)</f>
        <v>15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IFERROR(__xludf.DUMMYFUNCTION("IMPORTRANGE(""https://docs.google.com/spreadsheets/d/1C3CXT74ZlgGe6_JY_1olB1XN4rF0dxEuIIF-xsYjHgg/edit?usp=sharing"",""งบกองทุน!ai48"")"),25)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IFERROR(__xludf.DUMMYFUNCTION("IMPORTRANGE(""https://docs.google.com/spreadsheets/d/1C3CXT74ZlgGe6_JY_1olB1XN4rF0dxEuIIF-xsYjHgg/edit?usp=sharing"",""งบกองทุน!ah48"")"),75)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IFERROR(__xludf.DUMMYFUNCTION("IMPORTRANGE(""https://docs.google.com/spreadsheets/d/1C3CXT74ZlgGe6_JY_1olB1XN4rF0dxEuIIF-xsYjHgg/edit?usp=sharing"",""งบกองทุน!aj48"")"),25)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IFERROR(__xludf.DUMMYFUNCTION("IMPORTRANGE(""https://docs.google.com/spreadsheets/d/1C3CXT74ZlgGe6_JY_1olB1XN4rF0dxEuIIF-xsYjHgg/edit?usp=sharing"",""งบกองทุน!ak48"")"),25)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IFERROR(__xludf.DUMMYFUNCTION("IMPORTRANGE(""https://docs.google.com/spreadsheets/d/1C3CXT74ZlgGe6_JY_1olB1XN4rF0dxEuIIF-xsYjHgg/edit?usp=sharing"",""งบกองทุน!al48"")"),25)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IFERROR(__xludf.DUMMYFUNCTION("IMPORTRANGE(""https://docs.google.com/spreadsheets/d/1C3CXT74ZlgGe6_JY_1olB1XN4rF0dxEuIIF-xsYjHgg/edit?usp=sharing"",""งบกองทุน!an48"")"),10)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IFERROR(__xludf.DUMMYFUNCTION("IMPORTRANGE(""https://docs.google.com/spreadsheets/d/1C3CXT74ZlgGe6_JY_1olB1XN4rF0dxEuIIF-xsYjHgg/edit?usp=sharing"",""งบกองทุน!am48"")"),30)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IFERROR(__xludf.DUMMYFUNCTION("IMPORTRANGE(""https://docs.google.com/spreadsheets/d/1C3CXT74ZlgGe6_JY_1olB1XN4rF0dxEuIIF-xsYjHgg/edit?usp=sharing"",""งบกองทุน!ao48"")"),10)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IFERROR(__xludf.DUMMYFUNCTION("IMPORTRANGE(""https://docs.google.com/spreadsheets/d/1C3CXT74ZlgGe6_JY_1olB1XN4rF0dxEuIIF-xsYjHgg/edit?usp=sharing"",""งบกองทุน!ap48"")"),10)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40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IFERROR(__xludf.DUMMYFUNCTION("IMPORTRANGE(""https://docs.google.com/spreadsheets/d/1C3CXT74ZlgGe6_JY_1olB1XN4rF0dxEuIIF-xsYjHgg/edit?usp=sharing"",""งบกองทุน!ar48"")"),15)</f>
        <v>15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IFERROR(__xludf.DUMMYFUNCTION("IMPORTRANGE(""https://docs.google.com/spreadsheets/d/1C3CXT74ZlgGe6_JY_1olB1XN4rF0dxEuIIF-xsYjHgg/edit?usp=sharing"",""งบกองทุน!as48"")"),25)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IFERROR(__xludf.DUMMYFUNCTION("IMPORTRANGE(""https://docs.google.com/spreadsheets/d/1C3CXT74ZlgGe6_JY_1olB1XN4rF0dxEuIIF-xsYjHgg/edit?usp=sharing"",""งบกองทุน!av48"")"),83000)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IFERROR(__xludf.DUMMYFUNCTION("IMPORTRANGE(""https://docs.google.com/spreadsheets/d/1C3CXT74ZlgGe6_JY_1olB1XN4rF0dxEuIIF-xsYjHgg/edit?usp=sharing"",""งบกองทุน!ay48"")"),15)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IFERROR(__xludf.DUMMYFUNCTION("IMPORTRANGE(""https://docs.google.com/spreadsheets/d/1C3CXT74ZlgGe6_JY_1olB1XN4rF0dxEuIIF-xsYjHgg/edit?usp=sharing"",""งบกองทุน!az48"")"),0)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IFERROR(__xludf.DUMMYFUNCTION("IMPORTRANGE(""https://docs.google.com/spreadsheets/d/1C3CXT74ZlgGe6_JY_1olB1XN4rF0dxEuIIF-xsYjHgg/edit?usp=sharing"",""งบกองทุน!Ba48"")"),0)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47667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467053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467053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IFERROR(__xludf.DUMMYFUNCTION("IMPORTRANGE(""https://docs.google.com/spreadsheets/d/1C3CXT74ZlgGe6_JY_1olB1XN4rF0dxEuIIF-xsYjHgg/edit?usp=sharing"",""งบกองทุน!Bd48"")"),467053)</f>
        <v>467053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IFERROR(__xludf.DUMMYFUNCTION("IMPORTRANGE(""https://docs.google.com/spreadsheets/d/1C3CXT74ZlgGe6_JY_1olB1XN4rF0dxEuIIF-xsYjHgg/edit?usp=sharing"",""งบกองทุน!BE48"")"),47667)</f>
        <v>47667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47667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IFERROR(__xludf.DUMMYFUNCTION("IMPORTRANGE(""https://docs.google.com/spreadsheets/d/1C3CXT74ZlgGe6_JY_1olB1XN4rF0dxEuIIF-xsYjHgg/edit?usp=sharing"",""งบกองทุน!Bf48"")"),5144)</f>
        <v>5144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47667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5144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47667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5144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IFERROR(__xludf.DUMMYFUNCTION("IMPORTRANGE(""https://docs.google.com/spreadsheets/d/1C3CXT74ZlgGe6_JY_1olB1XN4rF0dxEuIIF-xsYjHgg/edit?usp=sharing"",""งบกองทุน!cd48"")"),914)</f>
        <v>914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IFERROR(__xludf.DUMMYFUNCTION("IMPORTRANGE(""https://docs.google.com/spreadsheets/d/1C3CXT74ZlgGe6_JY_1olB1XN4rF0dxEuIIF-xsYjHgg/edit?usp=sharing"",""งบกองทุน!cd48"")"),914)</f>
        <v>914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IFERROR(__xludf.DUMMYFUNCTION("IMPORTRANGE(""https://docs.google.com/spreadsheets/d/1C3CXT74ZlgGe6_JY_1olB1XN4rF0dxEuIIF-xsYjHgg/edit?usp=sharing"",""งบกองทุน!cc48"")"),99)</f>
        <v>99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IFERROR(__xludf.DUMMYFUNCTION("IMPORTRANGE(""https://docs.google.com/spreadsheets/d/1C3CXT74ZlgGe6_JY_1olB1XN4rF0dxEuIIF-xsYjHgg/edit?usp=sharing"",""งบกองทุน!cz48"")"),0)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IFERROR(__xludf.DUMMYFUNCTION("IMPORTRANGE(""https://docs.google.com/spreadsheets/d/1C3CXT74ZlgGe6_JY_1olB1XN4rF0dxEuIIF-xsYjHgg/edit?usp=sharing"",""งบกองทุน!cz48"")"),0)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IFERROR(__xludf.DUMMYFUNCTION("IMPORTRANGE(""https://docs.google.com/spreadsheets/d/1C3CXT74ZlgGe6_JY_1olB1XN4rF0dxEuIIF-xsYjHgg/edit?usp=sharing"",""งบกองทุน!cy48"")"),0)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IFERROR(__xludf.DUMMYFUNCTION("IMPORTRANGE(""https://docs.google.com/spreadsheets/d/1C3CXT74ZlgGe6_JY_1olB1XN4rF0dxEuIIF-xsYjHgg/edit?usp=sharing"",""งบกองทุน!db48"")"),0)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IFERROR(__xludf.DUMMYFUNCTION("IMPORTRANGE(""https://docs.google.com/spreadsheets/d/1C3CXT74ZlgGe6_JY_1olB1XN4rF0dxEuIIF-xsYjHgg/edit?usp=sharing"",""งบกองทุน!da48"")"),0)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IFERROR(__xludf.DUMMYFUNCTION("IMPORTRANGE(""https://docs.google.com/spreadsheets/d/1C3CXT74ZlgGe6_JY_1olB1XN4rF0dxEuIIF-xsYjHgg/edit?usp=sharing"",""งบกองทุน!dd48"")"),0)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IFERROR(__xludf.DUMMYFUNCTION("IMPORTRANGE(""https://docs.google.com/spreadsheets/d/1C3CXT74ZlgGe6_JY_1olB1XN4rF0dxEuIIF-xsYjHgg/edit?usp=sharing"",""งบกองทุน!dc48"")"),0)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IFERROR(__xludf.DUMMYFUNCTION("IMPORTRANGE(""https://docs.google.com/spreadsheets/d/1C3CXT74ZlgGe6_JY_1olB1XN4rF0dxEuIIF-xsYjHgg/edit?usp=sharing"",""งบกองทุน!df48"")"),0)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IFERROR(__xludf.DUMMYFUNCTION("IMPORTRANGE(""https://docs.google.com/spreadsheets/d/1C3CXT74ZlgGe6_JY_1olB1XN4rF0dxEuIIF-xsYjHgg/edit?usp=sharing"",""งบกองทุน!de48"")"),0)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IFERROR(__xludf.DUMMYFUNCTION("IMPORTRANGE(""https://docs.google.com/spreadsheets/d/1C3CXT74ZlgGe6_JY_1olB1XN4rF0dxEuIIF-xsYjHgg/edit?usp=sharing"",""งบกองทุน!dn48"")"),0)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IFERROR(__xludf.DUMMYFUNCTION("IMPORTRANGE(""https://docs.google.com/spreadsheets/d/1C3CXT74ZlgGe6_JY_1olB1XN4rF0dxEuIIF-xsYjHgg/edit?usp=sharing"",""งบกองทุน!do48"")"),34340)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IFERROR(__xludf.DUMMYFUNCTION("IMPORTRANGE(""https://docs.google.com/spreadsheets/d/1C3CXT74ZlgGe6_JY_1olB1XN4rF0dxEuIIF-xsYjHgg/edit?usp=sharing"",""งบกองทุน!dq48"")"),22)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IFERROR(__xludf.DUMMYFUNCTION("IMPORTRANGE(""https://docs.google.com/spreadsheets/d/1C3CXT74ZlgGe6_JY_1olB1XN4rF0dxEuIIF-xsYjHgg/edit?usp=sharing"",""งบกองทุน!dr48"")"),22)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IFERROR(__xludf.DUMMYFUNCTION("IMPORTRANGE(""https://docs.google.com/spreadsheets/d/1C3CXT74ZlgGe6_JY_1olB1XN4rF0dxEuIIF-xsYjHgg/edit?usp=sharing"",""งบกองทุน!dt48"")"),0)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IFERROR(__xludf.DUMMYFUNCTION("IMPORTRANGE(""https://docs.google.com/spreadsheets/d/1C3CXT74ZlgGe6_JY_1olB1XN4rF0dxEuIIF-xsYjHgg/edit?usp=sharing"",""งบกองทุน!du48"")"),0)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IFERROR(__xludf.DUMMYFUNCTION("IMPORTRANGE(""https://docs.google.com/spreadsheets/d/1C3CXT74ZlgGe6_JY_1olB1XN4rF0dxEuIIF-xsYjHgg/edit?usp=sharing"",""งบกองทุน!dw48"")"),0)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IFERROR(__xludf.DUMMYFUNCTION("IMPORTRANGE(""https://docs.google.com/spreadsheets/d/1C3CXT74ZlgGe6_JY_1olB1XN4rF0dxEuIIF-xsYjHgg/edit?usp=sharing"",""งบกองทุน!dx48"")"),0)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IFERROR(__xludf.DUMMYFUNCTION("IMPORTRANGE(""https://docs.google.com/spreadsheets/d/1C3CXT74ZlgGe6_JY_1olB1XN4rF0dxEuIIF-xsYjHgg/edit?usp=sharing"",""งบกองทุน!dy48"")"),0)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IFERROR(__xludf.DUMMYFUNCTION("IMPORTRANGE(""https://docs.google.com/spreadsheets/d/1C3CXT74ZlgGe6_JY_1olB1XN4rF0dxEuIIF-xsYjHgg/edit?usp=sharing"",""งบกองทุน!dz48"")"),0)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2800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143040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143040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IFERROR(__xludf.DUMMYFUNCTION("IMPORTRANGE(""https://docs.google.com/spreadsheets/d/1C3CXT74ZlgGe6_JY_1olB1XN4rF0dxEuIIF-xsYjHgg/edit?usp=sharing"",""งบกองทุน!Eb48"")"),0)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IFERROR(__xludf.DUMMYFUNCTION("IMPORTRANGE(""https://docs.google.com/spreadsheets/d/1C3CXT74ZlgGe6_JY_1olB1XN4rF0dxEuIIF-xsYjHgg/edit?usp=sharing"",""งบกองทุน!Ec48"")"),143040)</f>
        <v>143040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IFERROR(__xludf.DUMMYFUNCTION("IMPORTRANGE(""https://docs.google.com/spreadsheets/d/1C3CXT74ZlgGe6_JY_1olB1XN4rF0dxEuIIF-xsYjHgg/edit?usp=sharing"",""งบกองทุน!Ed48"")"),2800)</f>
        <v>2800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54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162054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162054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IFERROR(__xludf.DUMMYFUNCTION("IMPORTRANGE(""https://docs.google.com/spreadsheets/d/1C3CXT74ZlgGe6_JY_1olB1XN4rF0dxEuIIF-xsYjHgg/edit?usp=sharing"",""งบกองทุน!Ek48"")"),0)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IFERROR(__xludf.DUMMYFUNCTION("IMPORTRANGE(""https://docs.google.com/spreadsheets/d/1C3CXT74ZlgGe6_JY_1olB1XN4rF0dxEuIIF-xsYjHgg/edit?usp=sharing"",""งบกองทุน!El48"")"),162054)</f>
        <v>162054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IFERROR(__xludf.DUMMYFUNCTION("IMPORTRANGE(""https://docs.google.com/spreadsheets/d/1C3CXT74ZlgGe6_JY_1olB1XN4rF0dxEuIIF-xsYjHgg/edit?usp=sharing"",""งบกองทุน!Em48"")"),54)</f>
        <v>54</v>
      </c>
      <c r="J482" s="66">
        <f ca="1">IFERROR(__xludf.DUMMYFUNCTION("IMPORTRANGE(""https://docs.google.com/spreadsheets/d/1AGHcLOeeYFL3K4b9R1dSzyJy00PE_ra89DNTVfnxSWM/edit?usp=sharing"",""รวมที่ชุมชน!G37"")"),0)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IFERROR(__xludf.DUMMYFUNCTION("IMPORTRANGE(""https://docs.google.com/spreadsheets/d/1C3CXT74ZlgGe6_JY_1olB1XN4rF0dxEuIIF-xsYjHgg/edit?usp=sharing"",""งบกองทุน!En48"")"),0)</f>
        <v>0</v>
      </c>
      <c r="J483" s="66">
        <f ca="1">IFERROR(__xludf.DUMMYFUNCTION("IMPORTRANGE(""https://docs.google.com/spreadsheets/d/1AGHcLOeeYFL3K4b9R1dSzyJy00PE_ra89DNTVfnxSWM/edit?usp=sharing"",""รวมที่ชุมชน!H37"")"),0)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IFERROR(__xludf.DUMMYFUNCTION("IMPORTRANGE(""https://docs.google.com/spreadsheets/d/1C3CXT74ZlgGe6_JY_1olB1XN4rF0dxEuIIF-xsYjHgg/edit?usp=sharing"",""งบกองทุน!Eo48"")"),54)</f>
        <v>54</v>
      </c>
      <c r="J484" s="66">
        <f ca="1">IFERROR(__xludf.DUMMYFUNCTION("IMPORTRANGE(""https://docs.google.com/spreadsheets/d/1AGHcLOeeYFL3K4b9R1dSzyJy00PE_ra89DNTVfnxSWM/edit?usp=sharing"",""รวมที่ชุมชน!J37"")"),0)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IFERROR(__xludf.DUMMYFUNCTION("IMPORTRANGE(""https://docs.google.com/spreadsheets/d/1C3CXT74ZlgGe6_JY_1olB1XN4rF0dxEuIIF-xsYjHgg/edit?usp=sharing"",""งบกองทุน!Ep48"")"),0)</f>
        <v>0</v>
      </c>
      <c r="J485" s="66">
        <f ca="1">IFERROR(__xludf.DUMMYFUNCTION("IMPORTRANGE(""https://docs.google.com/spreadsheets/d/1AGHcLOeeYFL3K4b9R1dSzyJy00PE_ra89DNTVfnxSWM/edit?usp=sharing"",""รวมที่ชุมชน!L37"")"),0)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IFERROR(__xludf.DUMMYFUNCTION("IMPORTRANGE(""https://docs.google.com/spreadsheets/d/1C3CXT74ZlgGe6_JY_1olB1XN4rF0dxEuIIF-xsYjHgg/edit?usp=sharing"",""งบกองทุน!Eq48"")"),54)</f>
        <v>54</v>
      </c>
      <c r="J486" s="66">
        <f ca="1">IFERROR(__xludf.DUMMYFUNCTION("IMPORTRANGE(""https://docs.google.com/spreadsheets/d/1AGHcLOeeYFL3K4b9R1dSzyJy00PE_ra89DNTVfnxSWM/edit?usp=sharing"",""รวมที่ชุมชน!S37"")"),0)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IFERROR(__xludf.DUMMYFUNCTION("IMPORTRANGE(""https://docs.google.com/spreadsheets/d/1C3CXT74ZlgGe6_JY_1olB1XN4rF0dxEuIIF-xsYjHgg/edit?usp=sharing"",""งบกองทุน!Er48"")"),0)</f>
        <v>0</v>
      </c>
      <c r="J487" s="66">
        <f ca="1">IFERROR(__xludf.DUMMYFUNCTION("IMPORTRANGE(""https://docs.google.com/spreadsheets/d/1AGHcLOeeYFL3K4b9R1dSzyJy00PE_ra89DNTVfnxSWM/edit?usp=sharing"",""รวมที่ชุมชน!U37"")"),0)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IFERROR(__xludf.DUMMYFUNCTION("IMPORTRANGE(""https://docs.google.com/spreadsheets/d/1C3CXT74ZlgGe6_JY_1olB1XN4rF0dxEuIIF-xsYjHgg/edit?usp=sharing"",""งบกองทุน!Es48"")"),54)</f>
        <v>54</v>
      </c>
      <c r="J488" s="66">
        <f ca="1">IFERROR(__xludf.DUMMYFUNCTION("IMPORTRANGE(""https://docs.google.com/spreadsheets/d/1AGHcLOeeYFL3K4b9R1dSzyJy00PE_ra89DNTVfnxSWM/edit?usp=sharing"",""รวมที่ชุมชน!V37"")"),0)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IFERROR(__xludf.DUMMYFUNCTION("IMPORTRANGE(""https://docs.google.com/spreadsheets/d/1C3CXT74ZlgGe6_JY_1olB1XN4rF0dxEuIIF-xsYjHgg/edit?usp=sharing"",""งบกองทุน!Et48"")"),0)</f>
        <v>0</v>
      </c>
      <c r="J489" s="111">
        <f ca="1">IFERROR(__xludf.DUMMYFUNCTION("IMPORTRANGE(""https://docs.google.com/spreadsheets/d/1AGHcLOeeYFL3K4b9R1dSzyJy00PE_ra89DNTVfnxSWM/edit?usp=sharing"",""รวมที่ชุมชน!X37"")"),0)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7300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7300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IFERROR(__xludf.DUMMYFUNCTION("IMPORTRANGE(""https://docs.google.com/spreadsheets/d/1C3CXT74ZlgGe6_JY_1olB1XN4rF0dxEuIIF-xsYjHgg/edit?usp=sharing"",""งบกองทุน!Ev48"")"),0)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IFERROR(__xludf.DUMMYFUNCTION("IMPORTRANGE(""https://docs.google.com/spreadsheets/d/1C3CXT74ZlgGe6_JY_1olB1XN4rF0dxEuIIF-xsYjHgg/edit?usp=sharing"",""งบกองทุน!Ew48"")"),7300)</f>
        <v>7300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IFERROR(__xludf.DUMMYFUNCTION("IMPORTRANGE(""https://docs.google.com/spreadsheets/d/1C3CXT74ZlgGe6_JY_1olB1XN4rF0dxEuIIF-xsYjHgg/edit?usp=sharing"",""งบกองทุน!EZ48"")"),100)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IFERROR(__xludf.DUMMYFUNCTION("IMPORTRANGE(""https://docs.google.com/spreadsheets/d/1C3CXT74ZlgGe6_JY_1olB1XN4rF0dxEuIIF-xsYjHgg/edit?usp=sharing"",""งบกองทุน!ff48"")"),50)</f>
        <v>50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IFERROR(__xludf.DUMMYFUNCTION("IMPORTRANGE(""https://docs.google.com/spreadsheets/d/1muirlRDkqiswvy_NRZ3Yh955hx-PF6_HhssUYiSJj8o/edit?usp=sharing"",""กองทุน!D48"")"),5959465.33)</f>
        <v>5959465.3300000001</v>
      </c>
      <c r="J521" s="199">
        <f ca="1">IFERROR(__xludf.DUMMYFUNCTION("IMPORTRANGE(""https://docs.google.com/spreadsheets/d/1muirlRDkqiswvy_NRZ3Yh955hx-PF6_HhssUYiSJj8o/edit?usp=sharing"",""กองทุน!F48"")"),60000)</f>
        <v>60000</v>
      </c>
      <c r="K521" s="200">
        <f t="shared" ref="K521:K528" ca="1" si="118">IF(I521&gt;0,J521*100/I521,0)</f>
        <v>1.0068017293088272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IFERROR(__xludf.DUMMYFUNCTION("IMPORTRANGE(""https://docs.google.com/spreadsheets/d/1muirlRDkqiswvy_NRZ3Yh955hx-PF6_HhssUYiSJj8o/edit?usp=sharing"",""กองทุน!C48"")"),610)</f>
        <v>610</v>
      </c>
      <c r="J522" s="199">
        <f ca="1">IFERROR(__xludf.DUMMYFUNCTION("IMPORTRANGE(""https://docs.google.com/spreadsheets/d/1muirlRDkqiswvy_NRZ3Yh955hx-PF6_HhssUYiSJj8o/edit?usp=sharing"",""กองทุน!E48"")"),2)</f>
        <v>2</v>
      </c>
      <c r="K522" s="200">
        <f t="shared" ca="1" si="118"/>
        <v>0.32786885245901637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IFERROR(__xludf.DUMMYFUNCTION("IMPORTRANGE(""https://docs.google.com/spreadsheets/d/1muirlRDkqiswvy_NRZ3Yh955hx-PF6_HhssUYiSJj8o/edit?usp=sharing"",""กองทุน!I48"")"),34357869.12)</f>
        <v>34357869.119999997</v>
      </c>
      <c r="J523" s="199">
        <f ca="1">IFERROR(__xludf.DUMMYFUNCTION("IMPORTRANGE(""https://docs.google.com/spreadsheets/d/1muirlRDkqiswvy_NRZ3Yh955hx-PF6_HhssUYiSJj8o/edit?usp=sharing"",""กองทุน!K48"")"),129344.09)</f>
        <v>129344.09</v>
      </c>
      <c r="K523" s="200">
        <f t="shared" ca="1" si="118"/>
        <v>0.37646132694739137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IFERROR(__xludf.DUMMYFUNCTION("IMPORTRANGE(""https://docs.google.com/spreadsheets/d/1muirlRDkqiswvy_NRZ3Yh955hx-PF6_HhssUYiSJj8o/edit?usp=sharing"",""กองทุน!H48"")"),1701)</f>
        <v>1701</v>
      </c>
      <c r="J524" s="199">
        <f ca="1">IFERROR(__xludf.DUMMYFUNCTION("IMPORTRANGE(""https://docs.google.com/spreadsheets/d/1muirlRDkqiswvy_NRZ3Yh955hx-PF6_HhssUYiSJj8o/edit?usp=sharing"",""กองทุน!J48"")"),19)</f>
        <v>19</v>
      </c>
      <c r="K524" s="200">
        <f t="shared" ca="1" si="118"/>
        <v>1.1169900058788949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IFERROR(__xludf.DUMMYFUNCTION("IMPORTRANGE(""https://docs.google.com/spreadsheets/d/1muirlRDkqiswvy_NRZ3Yh955hx-PF6_HhssUYiSJj8o/edit?usp=sharing"",""กองทุน!N48"")"),0)</f>
        <v>0</v>
      </c>
      <c r="J525" s="199">
        <f ca="1">IFERROR(__xludf.DUMMYFUNCTION("IMPORTRANGE(""https://docs.google.com/spreadsheets/d/1muirlRDkqiswvy_NRZ3Yh955hx-PF6_HhssUYiSJj8o/edit?usp=sharing"",""กองทุน!P48"")"),0)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IFERROR(__xludf.DUMMYFUNCTION("IMPORTRANGE(""https://docs.google.com/spreadsheets/d/1muirlRDkqiswvy_NRZ3Yh955hx-PF6_HhssUYiSJj8o/edit?usp=sharing"",""กองทุน!M48"")"),0)</f>
        <v>0</v>
      </c>
      <c r="J526" s="199">
        <f ca="1">IFERROR(__xludf.DUMMYFUNCTION("IMPORTRANGE(""https://docs.google.com/spreadsheets/d/1muirlRDkqiswvy_NRZ3Yh955hx-PF6_HhssUYiSJj8o/edit?usp=sharing"",""กองทุน!O48"")"),0)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IFERROR(__xludf.DUMMYFUNCTION("IMPORTRANGE(""https://docs.google.com/spreadsheets/d/1muirlRDkqiswvy_NRZ3Yh955hx-PF6_HhssUYiSJj8o/edit?usp=sharing"",""กองทุน!S48"")"),3000000)</f>
        <v>3000000</v>
      </c>
      <c r="J527" s="199">
        <f ca="1">IFERROR(__xludf.DUMMYFUNCTION("IMPORTRANGE(""https://docs.google.com/spreadsheets/d/1muirlRDkqiswvy_NRZ3Yh955hx-PF6_HhssUYiSJj8o/edit?usp=sharing"",""กองทุน!U48"")"),0)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IFERROR(__xludf.DUMMYFUNCTION("IMPORTRANGE(""https://docs.google.com/spreadsheets/d/1muirlRDkqiswvy_NRZ3Yh955hx-PF6_HhssUYiSJj8o/edit?usp=sharing"",""กองทุน!R48"")"),80)</f>
        <v>80</v>
      </c>
      <c r="J528" s="321">
        <f ca="1">IFERROR(__xludf.DUMMYFUNCTION("IMPORTRANGE(""https://docs.google.com/spreadsheets/d/1muirlRDkqiswvy_NRZ3Yh955hx-PF6_HhssUYiSJj8o/edit?usp=sharing"",""กองทุน!T48"")"),0)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100" workbookViewId="0">
      <selection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233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1744905</v>
      </c>
      <c r="M6" s="16">
        <f t="shared" si="0"/>
        <v>443897</v>
      </c>
      <c r="N6" s="17">
        <f ca="1">IF(L6&gt;0,M6*100/L6,0)</f>
        <v>25.439608460059429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IFERROR(__xludf.DUMMYFUNCTION("IMPORTRANGE(""https://docs.google.com/spreadsheets/d/1C3CXT74ZlgGe6_JY_1olB1XN4rF0dxEuIIF-xsYjHgg/edit?usp=sharing"",""พรบ!D49"")"),0)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IFERROR(__xludf.DUMMYFUNCTION("IMPORTRANGE(""https://docs.google.com/spreadsheets/d/1C3CXT74ZlgGe6_JY_1olB1XN4rF0dxEuIIF-xsYjHgg/edit?usp=sharing"",""พรบ!E49"")"),0)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IFERROR(__xludf.DUMMYFUNCTION("IMPORTRANGE(""https://docs.google.com/spreadsheets/d/1C3CXT74ZlgGe6_JY_1olB1XN4rF0dxEuIIF-xsYjHgg/edit?usp=sharing"",""พรบ!O49"")"),122100)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IFERROR(__xludf.DUMMYFUNCTION("IMPORTRANGE(""https://docs.google.com/spreadsheets/d/1C3CXT74ZlgGe6_JY_1olB1XN4rF0dxEuIIF-xsYjHgg/edit?usp=sharing"",""พรบ!Q49"")"),122100)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IFERROR(__xludf.DUMMYFUNCTION("IMPORTRANGE(""https://docs.google.com/spreadsheets/d/1C3CXT74ZlgGe6_JY_1olB1XN4rF0dxEuIIF-xsYjHgg/edit?usp=sharing"",""พรบ!S49"")"),4)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IFERROR(__xludf.DUMMYFUNCTION("IMPORTRANGE(""https://docs.google.com/spreadsheets/d/1C3CXT74ZlgGe6_JY_1olB1XN4rF0dxEuIIF-xsYjHgg/edit?usp=sharing"",""พรบ!T49"")"),4)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IFERROR(__xludf.DUMMYFUNCTION("IMPORTRANGE(""https://docs.google.com/spreadsheets/d/1C3CXT74ZlgGe6_JY_1olB1XN4rF0dxEuIIF-xsYjHgg/edit?usp=sharing"",""พรบ!U49"")"),4)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IFERROR(__xludf.DUMMYFUNCTION("IMPORTRANGE(""https://docs.google.com/spreadsheets/d/1C3CXT74ZlgGe6_JY_1olB1XN4rF0dxEuIIF-xsYjHgg/edit?usp=sharing"",""พรบ!V49"")"),4)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IFERROR(__xludf.DUMMYFUNCTION("IMPORTRANGE(""https://docs.google.com/spreadsheets/d/1C3CXT74ZlgGe6_JY_1olB1XN4rF0dxEuIIF-xsYjHgg/edit?usp=sharing"",""พรบ!W49"")"),1)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IFERROR(__xludf.DUMMYFUNCTION("IMPORTRANGE(""https://docs.google.com/spreadsheets/d/1C3CXT74ZlgGe6_JY_1olB1XN4rF0dxEuIIF-xsYjHgg/edit?usp=sharing"",""พรบ!Z49"")"),0)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581800</v>
      </c>
      <c r="M68" s="138">
        <f t="shared" si="16"/>
        <v>61853</v>
      </c>
      <c r="N68" s="137">
        <f ca="1">IF(L68&gt;0,M68*100/L68,0)</f>
        <v>10.631316603643864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581800</v>
      </c>
      <c r="M71" s="139">
        <f>SUM(M72:M73)</f>
        <v>61853</v>
      </c>
      <c r="N71" s="49">
        <f t="shared" ca="1" si="17"/>
        <v>10.631316603643864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IFERROR(__xludf.DUMMYFUNCTION("IMPORTRANGE(""https://docs.google.com/spreadsheets/d/1C3CXT74ZlgGe6_JY_1olB1XN4rF0dxEuIIF-xsYjHgg/edit?usp=sharing"",""พรบ!AD49"")"),459100)</f>
        <v>459100</v>
      </c>
      <c r="M72" s="53">
        <f>38366+23487</f>
        <v>61853</v>
      </c>
      <c r="N72" s="52">
        <f t="shared" ca="1" si="17"/>
        <v>13.472663907645392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122700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IFERROR(__xludf.DUMMYFUNCTION("IMPORTRANGE(""https://docs.google.com/spreadsheets/d/1C3CXT74ZlgGe6_JY_1olB1XN4rF0dxEuIIF-xsYjHgg/edit?usp=sharing"",""พรบ!AH49"")"),28000)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IFERROR(__xludf.DUMMYFUNCTION("IMPORTRANGE(""https://docs.google.com/spreadsheets/d/1C3CXT74ZlgGe6_JY_1olB1XN4rF0dxEuIIF-xsYjHgg/edit?usp=sharing"",""พรบ!AI49"")"),2)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IFERROR(__xludf.DUMMYFUNCTION("IMPORTRANGE(""https://docs.google.com/spreadsheets/d/1C3CXT74ZlgGe6_JY_1olB1XN4rF0dxEuIIF-xsYjHgg/edit?usp=sharing"",""กปร!C49"")"),24000)</f>
        <v>24000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2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30000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30000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IFERROR(__xludf.DUMMYFUNCTION("IMPORTRANGE(""https://docs.google.com/spreadsheets/d/1C3CXT74ZlgGe6_JY_1olB1XN4rF0dxEuIIF-xsYjHgg/edit?usp=sharing"",""พรบ!AJ49"")"),30000)</f>
        <v>30000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IFERROR(__xludf.DUMMYFUNCTION("IMPORTRANGE(""https://docs.google.com/spreadsheets/d/1C3CXT74ZlgGe6_JY_1olB1XN4rF0dxEuIIF-xsYjHgg/edit?usp=sharing"",""พรบ!AK49"")"),2)</f>
        <v>2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IFERROR(__xludf.DUMMYFUNCTION("IMPORTRANGE(""https://docs.google.com/spreadsheets/d/1C3CXT74ZlgGe6_JY_1olB1XN4rF0dxEuIIF-xsYjHgg/edit?usp=sharing"",""กปร!D49"")"),10000)</f>
        <v>10000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IFERROR(__xludf.DUMMYFUNCTION("IMPORTRANGE(""https://docs.google.com/spreadsheets/d/1C3CXT74ZlgGe6_JY_1olB1XN4rF0dxEuIIF-xsYjHgg/edit?usp=sharing"",""พรบ!AL49"")"),2)</f>
        <v>2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IFERROR(__xludf.DUMMYFUNCTION("IMPORTRANGE(""https://docs.google.com/spreadsheets/d/1C3CXT74ZlgGe6_JY_1olB1XN4rF0dxEuIIF-xsYjHgg/edit?usp=sharing"",""กปร!E49"")"),16000)</f>
        <v>16000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57200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57200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IFERROR(__xludf.DUMMYFUNCTION("IMPORTRANGE(""https://docs.google.com/spreadsheets/d/1C3CXT74ZlgGe6_JY_1olB1XN4rF0dxEuIIF-xsYjHgg/edit?usp=sharing"",""พรบ!AM49"")"),57200)</f>
        <v>57200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IFERROR(__xludf.DUMMYFUNCTION("IMPORTRANGE(""https://docs.google.com/spreadsheets/d/1C3CXT74ZlgGe6_JY_1olB1XN4rF0dxEuIIF-xsYjHgg/edit?usp=sharing"",""พรบ!AO49"")"),128000)</f>
        <v>128000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IFERROR(__xludf.DUMMYFUNCTION("IMPORTRANGE(""https://docs.google.com/spreadsheets/d/1C3CXT74ZlgGe6_JY_1olB1XN4rF0dxEuIIF-xsYjHgg/edit?usp=sharing"",""พรบ!AP49"")"),128000)</f>
        <v>128000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IFERROR(__xludf.DUMMYFUNCTION("IMPORTRANGE(""https://docs.google.com/spreadsheets/d/1C3CXT74ZlgGe6_JY_1olB1XN4rF0dxEuIIF-xsYjHgg/edit?usp=sharing"",""กปร!F49"")"),33200)</f>
        <v>33200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IFERROR(__xludf.DUMMYFUNCTION("IMPORTRANGE(""https://docs.google.com/spreadsheets/d/1C3CXT74ZlgGe6_JY_1olB1XN4rF0dxEuIIF-xsYjHgg/edit?usp=sharing"",""พรบ!AQ49"")"),15)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IFERROR(__xludf.DUMMYFUNCTION("IMPORTRANGE(""https://docs.google.com/spreadsheets/d/1C3CXT74ZlgGe6_JY_1olB1XN4rF0dxEuIIF-xsYjHgg/edit?usp=sharing"",""กปร!G49"")"),15000)</f>
        <v>15000</v>
      </c>
      <c r="M126" s="360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IFERROR(__xludf.DUMMYFUNCTION("IMPORTRANGE(""https://docs.google.com/spreadsheets/d/1C3CXT74ZlgGe6_JY_1olB1XN4rF0dxEuIIF-xsYjHgg/edit?usp=sharing"",""พรบ!AR49"")"),0)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IFERROR(__xludf.DUMMYFUNCTION("IMPORTRANGE(""https://docs.google.com/spreadsheets/d/1C3CXT74ZlgGe6_JY_1olB1XN4rF0dxEuIIF-xsYjHgg/edit?usp=sharing"",""พรบ!AS49"")"),0)</f>
        <v>0</v>
      </c>
      <c r="J138" s="66">
        <v>0</v>
      </c>
      <c r="K138" s="232">
        <f ca="1">IF(I138&gt;0,J138*100/I138,0)</f>
        <v>0</v>
      </c>
      <c r="L138" s="390">
        <f ca="1">IFERROR(__xludf.DUMMYFUNCTION("IMPORTRANGE(""https://docs.google.com/spreadsheets/d/1C3CXT74ZlgGe6_JY_1olB1XN4rF0dxEuIIF-xsYjHgg/edit?usp=sharing"",""กปร!H49"")"),0)</f>
        <v>0</v>
      </c>
      <c r="M138" s="391">
        <v>0</v>
      </c>
      <c r="N138" s="39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IFERROR(__xludf.DUMMYFUNCTION("IMPORTRANGE(""https://docs.google.com/spreadsheets/d/1C3CXT74ZlgGe6_JY_1olB1XN4rF0dxEuIIF-xsYjHgg/edit?usp=sharing"",""พรบ!AT49"")"),0)</f>
        <v>0</v>
      </c>
      <c r="J140" s="66">
        <v>0</v>
      </c>
      <c r="K140" s="232">
        <f t="shared" ref="K140:K141" ca="1" si="34">IF(I140&gt;0,J140*100/I140,0)</f>
        <v>0</v>
      </c>
      <c r="L140" s="390">
        <f ca="1">IFERROR(__xludf.DUMMYFUNCTION("IMPORTRANGE(""https://docs.google.com/spreadsheets/d/1C3CXT74ZlgGe6_JY_1olB1XN4rF0dxEuIIF-xsYjHgg/edit?usp=sharing"",""กปร!I49"")"),0)</f>
        <v>0</v>
      </c>
      <c r="M140" s="391">
        <v>0</v>
      </c>
      <c r="N140" s="39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IFERROR(__xludf.DUMMYFUNCTION("IMPORTRANGE(""https://docs.google.com/spreadsheets/d/1C3CXT74ZlgGe6_JY_1olB1XN4rF0dxEuIIF-xsYjHgg/edit?usp=sharing"",""พรบ!AU49"")"),0)</f>
        <v>0</v>
      </c>
      <c r="J141" s="66">
        <v>0</v>
      </c>
      <c r="K141" s="232">
        <f t="shared" ca="1" si="34"/>
        <v>0</v>
      </c>
      <c r="L141" s="390">
        <f ca="1">IFERROR(__xludf.DUMMYFUNCTION("IMPORTRANGE(""https://docs.google.com/spreadsheets/d/1C3CXT74ZlgGe6_JY_1olB1XN4rF0dxEuIIF-xsYjHgg/edit?usp=sharing"",""กปร!J49"")"),0)</f>
        <v>0</v>
      </c>
      <c r="M141" s="391">
        <v>0</v>
      </c>
      <c r="N141" s="39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IFERROR(__xludf.DUMMYFUNCTION("IMPORTRANGE(""https://docs.google.com/spreadsheets/d/1C3CXT74ZlgGe6_JY_1olB1XN4rF0dxEuIIF-xsYjHgg/edit?usp=sharing"",""พรบ!AY49"")"),21125)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IFERROR(__xludf.DUMMYFUNCTION("IMPORTRANGE(""https://docs.google.com/spreadsheets/d/1C3CXT74ZlgGe6_JY_1olB1XN4rF0dxEuIIF-xsYjHgg/edit?usp=sharing"",""พรบ!BA49"")"),15)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IFERROR(__xludf.DUMMYFUNCTION("IMPORTRANGE(""https://docs.google.com/spreadsheets/d/1C3CXT74ZlgGe6_JY_1olB1XN4rF0dxEuIIF-xsYjHgg/edit?usp=sharing"",""พรบ!BE49"")"),0)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IFERROR(__xludf.DUMMYFUNCTION("IMPORTRANGE(""https://docs.google.com/spreadsheets/d/1C3CXT74ZlgGe6_JY_1olB1XN4rF0dxEuIIF-xsYjHgg/edit?usp=sharing"",""พรบ!BF49"")"),0)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IFERROR(__xludf.DUMMYFUNCTION("IMPORTRANGE(""https://docs.google.com/spreadsheets/d/1C3CXT74ZlgGe6_JY_1olB1XN4rF0dxEuIIF-xsYjHgg/edit?usp=sharing"",""พรบ!BG49"")"),0)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IFERROR(__xludf.DUMMYFUNCTION("IMPORTRANGE(""https://docs.google.com/spreadsheets/d/1C3CXT74ZlgGe6_JY_1olB1XN4rF0dxEuIIF-xsYjHgg/edit?usp=sharing"",""พรบ!BH49"")"),0)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IFERROR(__xludf.DUMMYFUNCTION("IMPORTRANGE(""https://docs.google.com/spreadsheets/d/1C3CXT74ZlgGe6_JY_1olB1XN4rF0dxEuIIF-xsYjHgg/edit?usp=sharing"",""พรบ!BI49"")"),0)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IFERROR(__xludf.DUMMYFUNCTION("IMPORTRANGE(""https://docs.google.com/spreadsheets/d/1C3CXT74ZlgGe6_JY_1olB1XN4rF0dxEuIIF-xsYjHgg/edit?usp=sharing"",""พรบ!BL49"")"),55200)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IFERROR(__xludf.DUMMYFUNCTION("IMPORTRANGE(""https://docs.google.com/spreadsheets/d/1C3CXT74ZlgGe6_JY_1olB1XN4rF0dxEuIIF-xsYjHgg/edit?usp=sharing"",""พรบ!BM49"")"),15)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IFERROR(__xludf.DUMMYFUNCTION("IMPORTRANGE(""https://docs.google.com/spreadsheets/d/1C3CXT74ZlgGe6_JY_1olB1XN4rF0dxEuIIF-xsYjHgg/edit?usp=sharing"",""พรบ!BQ49"")"),0)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IFERROR(__xludf.DUMMYFUNCTION("IMPORTRANGE(""https://docs.google.com/spreadsheets/d/1C3CXT74ZlgGe6_JY_1olB1XN4rF0dxEuIIF-xsYjHgg/edit?usp=sharing"",""พรบ!BR49"")"),0)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410</v>
      </c>
      <c r="J228" s="197">
        <f ca="1">J240</f>
        <v>0</v>
      </c>
      <c r="K228" s="178">
        <f ca="1">IF(I228&gt;0,J228*100/I228,0)</f>
        <v>0</v>
      </c>
      <c r="L228" s="179">
        <f ca="1">L229+L230</f>
        <v>964680</v>
      </c>
      <c r="M228" s="179">
        <f>SUM(M229:M230)</f>
        <v>382044</v>
      </c>
      <c r="N228" s="178">
        <f ca="1">IF(L228&gt;0,M228*100/L228,0)</f>
        <v>39.603184475681054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964680</v>
      </c>
      <c r="M230" s="52">
        <f t="shared" si="51"/>
        <v>382044</v>
      </c>
      <c r="N230" s="52">
        <f t="shared" ca="1" si="50"/>
        <v>39.603184475681054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IFERROR(__xludf.DUMMYFUNCTION("IMPORTRANGE(""https://docs.google.com/spreadsheets/d/1C3CXT74ZlgGe6_JY_1olB1XN4rF0dxEuIIF-xsYjHgg/edit?usp=sharing"",""พรบ!BX49"")"),306000)</f>
        <v>306000</v>
      </c>
      <c r="M231" s="53">
        <f>84657+27600</f>
        <v>112257</v>
      </c>
      <c r="N231" s="52">
        <f t="shared" ca="1" si="50"/>
        <v>36.685294117647061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IFERROR(__xludf.DUMMYFUNCTION("IMPORTRANGE(""https://docs.google.com/spreadsheets/d/1C3CXT74ZlgGe6_JY_1olB1XN4rF0dxEuIIF-xsYjHgg/edit?usp=sharing"",""พรบ!BY49"")"),658680)</f>
        <v>658680</v>
      </c>
      <c r="M232" s="53">
        <f>35440+90926+24000+119421</f>
        <v>269787</v>
      </c>
      <c r="N232" s="52">
        <f t="shared" ca="1" si="50"/>
        <v>40.958735653124428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IFERROR(__xludf.DUMMYFUNCTION("IMPORTRANGE(""https://docs.google.com/spreadsheets/d/1AGHcLOeeYFL3K4b9R1dSzyJy00PE_ra89DNTVfnxSWM/edit?usp=sharing"",""รวมที่ทำกิน!J38"")"),0)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IFERROR(__xludf.DUMMYFUNCTION("IMPORTRANGE(""https://docs.google.com/spreadsheets/d/1C3CXT74ZlgGe6_JY_1olB1XN4rF0dxEuIIF-xsYjHgg/edit?usp=sharing"",""พรบ!BZ49"")"),4040)</f>
        <v>4040</v>
      </c>
      <c r="J235" s="66">
        <f ca="1">IFERROR(__xludf.DUMMYFUNCTION("IMPORTRANGE(""https://docs.google.com/spreadsheets/d/1AGHcLOeeYFL3K4b9R1dSzyJy00PE_ra89DNTVfnxSWM/edit?usp=sharing"",""รวมที่ทำกิน!L38"")"),0)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IFERROR(__xludf.DUMMYFUNCTION("IMPORTRANGE(""https://docs.google.com/spreadsheets/d/1C3CXT74ZlgGe6_JY_1olB1XN4rF0dxEuIIF-xsYjHgg/edit?usp=sharing"",""พรบ!CA49"")"),410)</f>
        <v>410</v>
      </c>
      <c r="J236" s="66">
        <f ca="1">IFERROR(__xludf.DUMMYFUNCTION("IMPORTRANGE(""https://docs.google.com/spreadsheets/d/1AGHcLOeeYFL3K4b9R1dSzyJy00PE_ra89DNTVfnxSWM/edit?usp=sharing"",""รวมที่ทำกิน!O38"")"),0)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IFERROR(__xludf.DUMMYFUNCTION("IMPORTRANGE(""https://docs.google.com/spreadsheets/d/1AGHcLOeeYFL3K4b9R1dSzyJy00PE_ra89DNTVfnxSWM/edit?usp=sharing"",""รวมที่ทำกิน!Q38"")"),0)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IFERROR(__xludf.DUMMYFUNCTION("IMPORTRANGE(""https://docs.google.com/spreadsheets/d/1C3CXT74ZlgGe6_JY_1olB1XN4rF0dxEuIIF-xsYjHgg/edit?usp=sharing"",""พรบ!CB49"")"),410)</f>
        <v>410</v>
      </c>
      <c r="J238" s="66">
        <f ca="1">IFERROR(__xludf.DUMMYFUNCTION("IMPORTRANGE(""https://docs.google.com/spreadsheets/d/1AGHcLOeeYFL3K4b9R1dSzyJy00PE_ra89DNTVfnxSWM/edit?usp=sharing"",""รวมที่ทำกิน!S38"")"),0)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IFERROR(__xludf.DUMMYFUNCTION("IMPORTRANGE(""https://docs.google.com/spreadsheets/d/1C3CXT74ZlgGe6_JY_1olB1XN4rF0dxEuIIF-xsYjHgg/edit?usp=sharing"",""พรบ!CC49"")"),410)</f>
        <v>410</v>
      </c>
      <c r="J240" s="66">
        <f ca="1">IFERROR(__xludf.DUMMYFUNCTION("IMPORTRANGE(""https://docs.google.com/spreadsheets/d/1AGHcLOeeYFL3K4b9R1dSzyJy00PE_ra89DNTVfnxSWM/edit?usp=sharing"",""รวมที่ทำกิน!W38"")"),0)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IFERROR(__xludf.DUMMYFUNCTION("IMPORTRANGE(""https://docs.google.com/spreadsheets/d/1AGHcLOeeYFL3K4b9R1dSzyJy00PE_ra89DNTVfnxSWM/edit?usp=sharing"",""รวมที่ทำกิน!Y38"")"),0)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2764686</v>
      </c>
      <c r="M242" s="213">
        <f t="shared" si="53"/>
        <v>43276</v>
      </c>
      <c r="N242" s="213">
        <f ca="1">+IF(L242&gt;0,M242*100/L242,0)</f>
        <v>1.5653133845941276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235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509680</v>
      </c>
      <c r="M244" s="228">
        <f t="shared" si="56"/>
        <v>11000</v>
      </c>
      <c r="N244" s="228">
        <f ca="1">+IF(L244&gt;0,M244*100/L244,0)</f>
        <v>2.158216920420656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90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509680</v>
      </c>
      <c r="M247" s="49">
        <f t="shared" si="58"/>
        <v>11000</v>
      </c>
      <c r="N247" s="49">
        <f t="shared" ca="1" si="57"/>
        <v>2.158216920420656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IFERROR(__xludf.DUMMYFUNCTION("IMPORTRANGE(""https://docs.google.com/spreadsheets/d/1C3CXT74ZlgGe6_JY_1olB1XN4rF0dxEuIIF-xsYjHgg/edit?usp=sharing"",""งบกองทุน!e49"")"),509680)</f>
        <v>509680</v>
      </c>
      <c r="M249" s="52">
        <f>SUM(M250:M253)</f>
        <v>11000</v>
      </c>
      <c r="N249" s="52">
        <f t="shared" ca="1" si="57"/>
        <v>2.158216920420656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11000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235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IFERROR(__xludf.DUMMYFUNCTION("IMPORTRANGE(""https://docs.google.com/spreadsheets/d/1C3CXT74ZlgGe6_JY_1olB1XN4rF0dxEuIIF-xsYjHgg/edit?usp=sharing"",""งบกองทุน!H49"")"),90)</f>
        <v>90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IFERROR(__xludf.DUMMYFUNCTION("IMPORTRANGE(""https://docs.google.com/spreadsheets/d/1C3CXT74ZlgGe6_JY_1olB1XN4rF0dxEuIIF-xsYjHgg/edit?usp=sharing"",""งบกองทุน!i49"")"),135)</f>
        <v>135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90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IFERROR(__xludf.DUMMYFUNCTION("IMPORTRANGE(""https://docs.google.com/spreadsheets/d/1C3CXT74ZlgGe6_JY_1olB1XN4rF0dxEuIIF-xsYjHgg/edit?usp=sharing"",""งบกองทุน!k49"")"),100)</f>
        <v>100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90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235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IFERROR(__xludf.DUMMYFUNCTION("IMPORTRANGE(""https://docs.google.com/spreadsheets/d/1C3CXT74ZlgGe6_JY_1olB1XN4rF0dxEuIIF-xsYjHgg/edit?usp=sharing"",""งบกองทุน!o49"")"),100)</f>
        <v>100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IFERROR(__xludf.DUMMYFUNCTION("IMPORTRANGE(""https://docs.google.com/spreadsheets/d/1C3CXT74ZlgGe6_JY_1olB1XN4rF0dxEuIIF-xsYjHgg/edit?usp=sharing"",""งบกองทุน!p49"")"),135)</f>
        <v>135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11000</v>
      </c>
      <c r="N275" s="228">
        <f ca="1">+IF(L275&gt;0,M275*100/L275,0)</f>
        <v>1.0694979193404115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11000</v>
      </c>
      <c r="N278" s="49">
        <f t="shared" ca="1" si="65"/>
        <v>1.0694979193404115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IFERROR(__xludf.DUMMYFUNCTION("IMPORTRANGE(""https://docs.google.com/spreadsheets/d/1C3CXT74ZlgGe6_JY_1olB1XN4rF0dxEuIIF-xsYjHgg/edit?usp=sharing"",""งบกองทุน!s49"")"),1028520)</f>
        <v>1028520</v>
      </c>
      <c r="M280" s="52">
        <f>SUM(M281:M284)</f>
        <v>11000</v>
      </c>
      <c r="N280" s="52">
        <f t="shared" ca="1" si="65"/>
        <v>1.0694979193404115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11000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IFERROR(__xludf.DUMMYFUNCTION("IMPORTRANGE(""https://docs.google.com/spreadsheets/d/1C3CXT74ZlgGe6_JY_1olB1XN4rF0dxEuIIF-xsYjHgg/edit?usp=sharing"",""งบกองทุน!v49"")"),100)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IFERROR(__xludf.DUMMYFUNCTION("IMPORTRANGE(""https://docs.google.com/spreadsheets/d/1C3CXT74ZlgGe6_JY_1olB1XN4rF0dxEuIIF-xsYjHgg/edit?usp=sharing"",""งบกองทุน!w49"")"),1000)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IFERROR(__xludf.DUMMYFUNCTION("IMPORTRANGE(""https://docs.google.com/spreadsheets/d/1C3CXT74ZlgGe6_JY_1olB1XN4rF0dxEuIIF-xsYjHgg/edit?usp=sharing"",""งบกองทุน!x49"")"),100)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120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147110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147110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IFERROR(__xludf.DUMMYFUNCTION("IMPORTRANGE(""https://docs.google.com/spreadsheets/d/1C3CXT74ZlgGe6_JY_1olB1XN4rF0dxEuIIF-xsYjHgg/edit?usp=sharing"",""งบกองทุน!aa49"")"),147110)</f>
        <v>147110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IFERROR(__xludf.DUMMYFUNCTION("IMPORTRANGE(""https://docs.google.com/spreadsheets/d/1C3CXT74ZlgGe6_JY_1olB1XN4rF0dxEuIIF-xsYjHgg/edit?usp=sharing"",""งบกองทุน!ae49"")"),15)</f>
        <v>15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IFERROR(__xludf.DUMMYFUNCTION("IMPORTRANGE(""https://docs.google.com/spreadsheets/d/1C3CXT74ZlgGe6_JY_1olB1XN4rF0dxEuIIF-xsYjHgg/edit?usp=sharing"",""งบกองทุน!ad49"")"),45)</f>
        <v>45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IFERROR(__xludf.DUMMYFUNCTION("IMPORTRANGE(""https://docs.google.com/spreadsheets/d/1C3CXT74ZlgGe6_JY_1olB1XN4rF0dxEuIIF-xsYjHgg/edit?usp=sharing"",""งบกองทุน!af49"")"),15)</f>
        <v>15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IFERROR(__xludf.DUMMYFUNCTION("IMPORTRANGE(""https://docs.google.com/spreadsheets/d/1C3CXT74ZlgGe6_JY_1olB1XN4rF0dxEuIIF-xsYjHgg/edit?usp=sharing"",""งบกองทุน!ag49"")"),15)</f>
        <v>15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IFERROR(__xludf.DUMMYFUNCTION("IMPORTRANGE(""https://docs.google.com/spreadsheets/d/1C3CXT74ZlgGe6_JY_1olB1XN4rF0dxEuIIF-xsYjHgg/edit?usp=sharing"",""งบกองทุน!ai49"")"),15)</f>
        <v>15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IFERROR(__xludf.DUMMYFUNCTION("IMPORTRANGE(""https://docs.google.com/spreadsheets/d/1C3CXT74ZlgGe6_JY_1olB1XN4rF0dxEuIIF-xsYjHgg/edit?usp=sharing"",""งบกองทุน!ah49"")"),45)</f>
        <v>45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IFERROR(__xludf.DUMMYFUNCTION("IMPORTRANGE(""https://docs.google.com/spreadsheets/d/1C3CXT74ZlgGe6_JY_1olB1XN4rF0dxEuIIF-xsYjHgg/edit?usp=sharing"",""งบกองทุน!aj49"")"),15)</f>
        <v>15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IFERROR(__xludf.DUMMYFUNCTION("IMPORTRANGE(""https://docs.google.com/spreadsheets/d/1C3CXT74ZlgGe6_JY_1olB1XN4rF0dxEuIIF-xsYjHgg/edit?usp=sharing"",""งบกองทุน!ak49"")"),15)</f>
        <v>15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IFERROR(__xludf.DUMMYFUNCTION("IMPORTRANGE(""https://docs.google.com/spreadsheets/d/1C3CXT74ZlgGe6_JY_1olB1XN4rF0dxEuIIF-xsYjHgg/edit?usp=sharing"",""งบกองทุน!al49"")"),15)</f>
        <v>15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IFERROR(__xludf.DUMMYFUNCTION("IMPORTRANGE(""https://docs.google.com/spreadsheets/d/1C3CXT74ZlgGe6_JY_1olB1XN4rF0dxEuIIF-xsYjHgg/edit?usp=sharing"",""งบกองทุน!an49"")"),10)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IFERROR(__xludf.DUMMYFUNCTION("IMPORTRANGE(""https://docs.google.com/spreadsheets/d/1C3CXT74ZlgGe6_JY_1olB1XN4rF0dxEuIIF-xsYjHgg/edit?usp=sharing"",""งบกองทุน!am49"")"),30)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IFERROR(__xludf.DUMMYFUNCTION("IMPORTRANGE(""https://docs.google.com/spreadsheets/d/1C3CXT74ZlgGe6_JY_1olB1XN4rF0dxEuIIF-xsYjHgg/edit?usp=sharing"",""งบกองทุน!ao49"")"),10)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IFERROR(__xludf.DUMMYFUNCTION("IMPORTRANGE(""https://docs.google.com/spreadsheets/d/1C3CXT74ZlgGe6_JY_1olB1XN4rF0dxEuIIF-xsYjHgg/edit?usp=sharing"",""งบกองทุน!ap49"")"),10)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IFERROR(__xludf.DUMMYFUNCTION("IMPORTRANGE(""https://docs.google.com/spreadsheets/d/1C3CXT74ZlgGe6_JY_1olB1XN4rF0dxEuIIF-xsYjHgg/edit?usp=sharing"",""งบกองทุน!ar49"")"),15)</f>
        <v>15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IFERROR(__xludf.DUMMYFUNCTION("IMPORTRANGE(""https://docs.google.com/spreadsheets/d/1C3CXT74ZlgGe6_JY_1olB1XN4rF0dxEuIIF-xsYjHgg/edit?usp=sharing"",""งบกองทุน!as49"")"),15)</f>
        <v>15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72000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72000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IFERROR(__xludf.DUMMYFUNCTION("IMPORTRANGE(""https://docs.google.com/spreadsheets/d/1C3CXT74ZlgGe6_JY_1olB1XN4rF0dxEuIIF-xsYjHgg/edit?usp=sharing"",""งบกองทุน!av49"")"),72000)</f>
        <v>72000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IFERROR(__xludf.DUMMYFUNCTION("IMPORTRANGE(""https://docs.google.com/spreadsheets/d/1C3CXT74ZlgGe6_JY_1olB1XN4rF0dxEuIIF-xsYjHgg/edit?usp=sharing"",""งบกองทุน!ay49"")"),10)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54567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489836</v>
      </c>
      <c r="M350" s="228">
        <f t="shared" si="79"/>
        <v>10276</v>
      </c>
      <c r="N350" s="228">
        <f t="shared" ref="N350:N354" ca="1" si="80">+IF(L350&gt;0,M350*100/L350,0)</f>
        <v>2.0978449930180711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489836</v>
      </c>
      <c r="M352" s="52">
        <f t="shared" si="81"/>
        <v>10276</v>
      </c>
      <c r="N352" s="52">
        <f t="shared" ca="1" si="80"/>
        <v>2.0978449930180711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IFERROR(__xludf.DUMMYFUNCTION("IMPORTRANGE(""https://docs.google.com/spreadsheets/d/1C3CXT74ZlgGe6_JY_1olB1XN4rF0dxEuIIF-xsYjHgg/edit?usp=sharing"",""งบกองทุน!Bd49"")"),489836)</f>
        <v>489836</v>
      </c>
      <c r="M354" s="52">
        <f>SUM(M355:M358)</f>
        <v>10276</v>
      </c>
      <c r="N354" s="52">
        <f t="shared" ca="1" si="80"/>
        <v>2.0978449930180711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10276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IFERROR(__xludf.DUMMYFUNCTION("IMPORTRANGE(""https://docs.google.com/spreadsheets/d/1C3CXT74ZlgGe6_JY_1olB1XN4rF0dxEuIIF-xsYjHgg/edit?usp=sharing"",""งบกองทุน!BE49"")"),54567)</f>
        <v>54567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54567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IFERROR(__xludf.DUMMYFUNCTION("IMPORTRANGE(""https://docs.google.com/spreadsheets/d/1C3CXT74ZlgGe6_JY_1olB1XN4rF0dxEuIIF-xsYjHgg/edit?usp=sharing"",""งบกองทุน!Bf49"")"),5802)</f>
        <v>5802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54567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47"/>
      <c r="J369" s="264">
        <f t="shared" si="84"/>
        <v>0</v>
      </c>
      <c r="K369" s="48">
        <f t="shared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54567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47"/>
      <c r="J377" s="264">
        <f t="shared" si="85"/>
        <v>0</v>
      </c>
      <c r="K377" s="48">
        <f t="shared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IFERROR(__xludf.DUMMYFUNCTION("IMPORTRANGE(""https://docs.google.com/spreadsheets/d/1C3CXT74ZlgGe6_JY_1olB1XN4rF0dxEuIIF-xsYjHgg/edit?usp=sharing"",""งบกองทุน!cd49"")"),0)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IFERROR(__xludf.DUMMYFUNCTION("IMPORTRANGE(""https://docs.google.com/spreadsheets/d/1C3CXT74ZlgGe6_JY_1olB1XN4rF0dxEuIIF-xsYjHgg/edit?usp=sharing"",""งบกองทุน!cd49"")"),0)</f>
        <v>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IFERROR(__xludf.DUMMYFUNCTION("IMPORTRANGE(""https://docs.google.com/spreadsheets/d/1C3CXT74ZlgGe6_JY_1olB1XN4rF0dxEuIIF-xsYjHgg/edit?usp=sharing"",""งบกองทุน!cc49"")"),0)</f>
        <v>0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IFERROR(__xludf.DUMMYFUNCTION("IMPORTRANGE(""https://docs.google.com/spreadsheets/d/1C3CXT74ZlgGe6_JY_1olB1XN4rF0dxEuIIF-xsYjHgg/edit?usp=sharing"",""งบกองทุน!cz49"")"),0)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IFERROR(__xludf.DUMMYFUNCTION("IMPORTRANGE(""https://docs.google.com/spreadsheets/d/1C3CXT74ZlgGe6_JY_1olB1XN4rF0dxEuIIF-xsYjHgg/edit?usp=sharing"",""งบกองทุน!cz49"")"),0)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IFERROR(__xludf.DUMMYFUNCTION("IMPORTRANGE(""https://docs.google.com/spreadsheets/d/1C3CXT74ZlgGe6_JY_1olB1XN4rF0dxEuIIF-xsYjHgg/edit?usp=sharing"",""งบกองทุน!cy49"")"),0)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IFERROR(__xludf.DUMMYFUNCTION("IMPORTRANGE(""https://docs.google.com/spreadsheets/d/1C3CXT74ZlgGe6_JY_1olB1XN4rF0dxEuIIF-xsYjHgg/edit?usp=sharing"",""งบกองทุน!db49"")"),0)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IFERROR(__xludf.DUMMYFUNCTION("IMPORTRANGE(""https://docs.google.com/spreadsheets/d/1C3CXT74ZlgGe6_JY_1olB1XN4rF0dxEuIIF-xsYjHgg/edit?usp=sharing"",""งบกองทุน!da49"")"),0)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IFERROR(__xludf.DUMMYFUNCTION("IMPORTRANGE(""https://docs.google.com/spreadsheets/d/1C3CXT74ZlgGe6_JY_1olB1XN4rF0dxEuIIF-xsYjHgg/edit?usp=sharing"",""งบกองทุน!dd49"")"),0)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IFERROR(__xludf.DUMMYFUNCTION("IMPORTRANGE(""https://docs.google.com/spreadsheets/d/1C3CXT74ZlgGe6_JY_1olB1XN4rF0dxEuIIF-xsYjHgg/edit?usp=sharing"",""งบกองทุน!dc49"")"),0)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IFERROR(__xludf.DUMMYFUNCTION("IMPORTRANGE(""https://docs.google.com/spreadsheets/d/1C3CXT74ZlgGe6_JY_1olB1XN4rF0dxEuIIF-xsYjHgg/edit?usp=sharing"",""งบกองทุน!df49"")"),0)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IFERROR(__xludf.DUMMYFUNCTION("IMPORTRANGE(""https://docs.google.com/spreadsheets/d/1C3CXT74ZlgGe6_JY_1olB1XN4rF0dxEuIIF-xsYjHgg/edit?usp=sharing"",""งบกองทุน!de49"")"),0)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IFERROR(__xludf.DUMMYFUNCTION("IMPORTRANGE(""https://docs.google.com/spreadsheets/d/1C3CXT74ZlgGe6_JY_1olB1XN4rF0dxEuIIF-xsYjHgg/edit?usp=sharing"",""งบกองทุน!dn49"")"),0)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IFERROR(__xludf.DUMMYFUNCTION("IMPORTRANGE(""https://docs.google.com/spreadsheets/d/1C3CXT74ZlgGe6_JY_1olB1XN4rF0dxEuIIF-xsYjHgg/edit?usp=sharing"",""งบกองทุน!do49"")"),34340)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IFERROR(__xludf.DUMMYFUNCTION("IMPORTRANGE(""https://docs.google.com/spreadsheets/d/1C3CXT74ZlgGe6_JY_1olB1XN4rF0dxEuIIF-xsYjHgg/edit?usp=sharing"",""งบกองทุน!dq49"")"),22)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234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IFERROR(__xludf.DUMMYFUNCTION("IMPORTRANGE(""https://docs.google.com/spreadsheets/d/1C3CXT74ZlgGe6_JY_1olB1XN4rF0dxEuIIF-xsYjHgg/edit?usp=sharing"",""งบกองทุน!dr49"")"),22)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5000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310000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310000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IFERROR(__xludf.DUMMYFUNCTION("IMPORTRANGE(""https://docs.google.com/spreadsheets/d/1C3CXT74ZlgGe6_JY_1olB1XN4rF0dxEuIIF-xsYjHgg/edit?usp=sharing"",""งบกองทุน!dt49"")"),0)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IFERROR(__xludf.DUMMYFUNCTION("IMPORTRANGE(""https://docs.google.com/spreadsheets/d/1C3CXT74ZlgGe6_JY_1olB1XN4rF0dxEuIIF-xsYjHgg/edit?usp=sharing"",""งบกองทุน!du49"")"),310000)</f>
        <v>310000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IFERROR(__xludf.DUMMYFUNCTION("IMPORTRANGE(""https://docs.google.com/spreadsheets/d/1C3CXT74ZlgGe6_JY_1olB1XN4rF0dxEuIIF-xsYjHgg/edit?usp=sharing"",""งบกองทุน!dw49"")"),5000)</f>
        <v>5000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IFERROR(__xludf.DUMMYFUNCTION("IMPORTRANGE(""https://docs.google.com/spreadsheets/d/1C3CXT74ZlgGe6_JY_1olB1XN4rF0dxEuIIF-xsYjHgg/edit?usp=sharing"",""งบกองทุน!dx49"")"),0)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IFERROR(__xludf.DUMMYFUNCTION("IMPORTRANGE(""https://docs.google.com/spreadsheets/d/1C3CXT74ZlgGe6_JY_1olB1XN4rF0dxEuIIF-xsYjHgg/edit?usp=sharing"",""งบกองทุน!dy49"")"),0)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IFERROR(__xludf.DUMMYFUNCTION("IMPORTRANGE(""https://docs.google.com/spreadsheets/d/1C3CXT74ZlgGe6_JY_1olB1XN4rF0dxEuIIF-xsYjHgg/edit?usp=sharing"",""งบกองทุน!dz49"")"),0)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3400</v>
      </c>
      <c r="J457" s="226">
        <f>+J466</f>
        <v>419</v>
      </c>
      <c r="K457" s="227">
        <f t="shared" ca="1" si="102"/>
        <v>12.323529411764707</v>
      </c>
      <c r="L457" s="228">
        <f t="shared" ref="L457:M457" ca="1" si="103">SUM(L458:L459)</f>
        <v>164800</v>
      </c>
      <c r="M457" s="228">
        <f t="shared" si="103"/>
        <v>11000</v>
      </c>
      <c r="N457" s="228">
        <f t="shared" ref="N457:N461" ca="1" si="104">+IF(L457&gt;0,M457*100/L457,0)</f>
        <v>6.674757281553398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164800</v>
      </c>
      <c r="M459" s="52">
        <f t="shared" si="105"/>
        <v>11000</v>
      </c>
      <c r="N459" s="52">
        <f t="shared" ca="1" si="104"/>
        <v>6.674757281553398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IFERROR(__xludf.DUMMYFUNCTION("IMPORTRANGE(""https://docs.google.com/spreadsheets/d/1C3CXT74ZlgGe6_JY_1olB1XN4rF0dxEuIIF-xsYjHgg/edit?usp=sharing"",""งบกองทุน!Eb49"")"),0)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IFERROR(__xludf.DUMMYFUNCTION("IMPORTRANGE(""https://docs.google.com/spreadsheets/d/1C3CXT74ZlgGe6_JY_1olB1XN4rF0dxEuIIF-xsYjHgg/edit?usp=sharing"",""งบกองทุน!Ec49"")"),164800)</f>
        <v>164800</v>
      </c>
      <c r="M461" s="52">
        <f>SUM(M462:M465)</f>
        <v>11000</v>
      </c>
      <c r="N461" s="52">
        <f t="shared" ca="1" si="104"/>
        <v>6.674757281553398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11000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IFERROR(__xludf.DUMMYFUNCTION("IMPORTRANGE(""https://docs.google.com/spreadsheets/d/1C3CXT74ZlgGe6_JY_1olB1XN4rF0dxEuIIF-xsYjHgg/edit?usp=sharing"",""งบกองทุน!Ed49"")"),3400)</f>
        <v>3400</v>
      </c>
      <c r="J466" s="264">
        <f>+J469+J470+J471+J472</f>
        <v>419</v>
      </c>
      <c r="K466" s="79">
        <f ca="1">IF(I466&gt;0,J466*100/I466,0)</f>
        <v>12.323529411764707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419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IFERROR(__xludf.DUMMYFUNCTION("IMPORTRANGE(""https://docs.google.com/spreadsheets/d/1C3CXT74ZlgGe6_JY_1olB1XN4rF0dxEuIIF-xsYjHgg/edit?usp=sharing"",""งบกองทุน!Ek49"")"),0)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IFERROR(__xludf.DUMMYFUNCTION("IMPORTRANGE(""https://docs.google.com/spreadsheets/d/1C3CXT74ZlgGe6_JY_1olB1XN4rF0dxEuIIF-xsYjHgg/edit?usp=sharing"",""งบกองทุน!El49"")"),0)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IFERROR(__xludf.DUMMYFUNCTION("IMPORTRANGE(""https://docs.google.com/spreadsheets/d/1C3CXT74ZlgGe6_JY_1olB1XN4rF0dxEuIIF-xsYjHgg/edit?usp=sharing"",""งบกองทุน!Em49"")"),0)</f>
        <v>0</v>
      </c>
      <c r="J482" s="66">
        <f ca="1">IFERROR(__xludf.DUMMYFUNCTION("IMPORTRANGE(""https://docs.google.com/spreadsheets/d/1AGHcLOeeYFL3K4b9R1dSzyJy00PE_ra89DNTVfnxSWM/edit?usp=sharing"",""รวมที่ชุมชน!G38"")"),0)</f>
        <v>0</v>
      </c>
      <c r="K482" s="48">
        <f t="shared" ref="K482:K489" ca="1" si="109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IFERROR(__xludf.DUMMYFUNCTION("IMPORTRANGE(""https://docs.google.com/spreadsheets/d/1C3CXT74ZlgGe6_JY_1olB1XN4rF0dxEuIIF-xsYjHgg/edit?usp=sharing"",""งบกองทุน!En49"")"),0)</f>
        <v>0</v>
      </c>
      <c r="J483" s="66">
        <f ca="1">IFERROR(__xludf.DUMMYFUNCTION("IMPORTRANGE(""https://docs.google.com/spreadsheets/d/1AGHcLOeeYFL3K4b9R1dSzyJy00PE_ra89DNTVfnxSWM/edit?usp=sharing"",""รวมที่ชุมชน!H38"")"),0)</f>
        <v>0</v>
      </c>
      <c r="K483" s="200">
        <f t="shared" ca="1" si="109"/>
        <v>0</v>
      </c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IFERROR(__xludf.DUMMYFUNCTION("IMPORTRANGE(""https://docs.google.com/spreadsheets/d/1C3CXT74ZlgGe6_JY_1olB1XN4rF0dxEuIIF-xsYjHgg/edit?usp=sharing"",""งบกองทุน!Eo49"")"),0)</f>
        <v>0</v>
      </c>
      <c r="J484" s="66">
        <f ca="1">IFERROR(__xludf.DUMMYFUNCTION("IMPORTRANGE(""https://docs.google.com/spreadsheets/d/1AGHcLOeeYFL3K4b9R1dSzyJy00PE_ra89DNTVfnxSWM/edit?usp=sharing"",""รวมที่ชุมชน!J38"")"),0)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IFERROR(__xludf.DUMMYFUNCTION("IMPORTRANGE(""https://docs.google.com/spreadsheets/d/1C3CXT74ZlgGe6_JY_1olB1XN4rF0dxEuIIF-xsYjHgg/edit?usp=sharing"",""งบกองทุน!Ep49"")"),0)</f>
        <v>0</v>
      </c>
      <c r="J485" s="66">
        <f ca="1">IFERROR(__xludf.DUMMYFUNCTION("IMPORTRANGE(""https://docs.google.com/spreadsheets/d/1AGHcLOeeYFL3K4b9R1dSzyJy00PE_ra89DNTVfnxSWM/edit?usp=sharing"",""รวมที่ชุมชน!L38"")"),0)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IFERROR(__xludf.DUMMYFUNCTION("IMPORTRANGE(""https://docs.google.com/spreadsheets/d/1C3CXT74ZlgGe6_JY_1olB1XN4rF0dxEuIIF-xsYjHgg/edit?usp=sharing"",""งบกองทุน!Eq49"")"),0)</f>
        <v>0</v>
      </c>
      <c r="J486" s="66">
        <f ca="1">IFERROR(__xludf.DUMMYFUNCTION("IMPORTRANGE(""https://docs.google.com/spreadsheets/d/1AGHcLOeeYFL3K4b9R1dSzyJy00PE_ra89DNTVfnxSWM/edit?usp=sharing"",""รวมที่ชุมชน!S38"")"),0)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IFERROR(__xludf.DUMMYFUNCTION("IMPORTRANGE(""https://docs.google.com/spreadsheets/d/1C3CXT74ZlgGe6_JY_1olB1XN4rF0dxEuIIF-xsYjHgg/edit?usp=sharing"",""งบกองทุน!Er49"")"),0)</f>
        <v>0</v>
      </c>
      <c r="J487" s="66">
        <f ca="1">IFERROR(__xludf.DUMMYFUNCTION("IMPORTRANGE(""https://docs.google.com/spreadsheets/d/1AGHcLOeeYFL3K4b9R1dSzyJy00PE_ra89DNTVfnxSWM/edit?usp=sharing"",""รวมที่ชุมชน!U38"")"),0)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IFERROR(__xludf.DUMMYFUNCTION("IMPORTRANGE(""https://docs.google.com/spreadsheets/d/1C3CXT74ZlgGe6_JY_1olB1XN4rF0dxEuIIF-xsYjHgg/edit?usp=sharing"",""งบกองทุน!Es49"")"),0)</f>
        <v>0</v>
      </c>
      <c r="J488" s="66">
        <f ca="1">IFERROR(__xludf.DUMMYFUNCTION("IMPORTRANGE(""https://docs.google.com/spreadsheets/d/1AGHcLOeeYFL3K4b9R1dSzyJy00PE_ra89DNTVfnxSWM/edit?usp=sharing"",""รวมที่ชุมชน!V38"")"),0)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IFERROR(__xludf.DUMMYFUNCTION("IMPORTRANGE(""https://docs.google.com/spreadsheets/d/1C3CXT74ZlgGe6_JY_1olB1XN4rF0dxEuIIF-xsYjHgg/edit?usp=sharing"",""งบกองทุน!Et49"")"),0)</f>
        <v>0</v>
      </c>
      <c r="J489" s="111">
        <f ca="1">IFERROR(__xludf.DUMMYFUNCTION("IMPORTRANGE(""https://docs.google.com/spreadsheets/d/1AGHcLOeeYFL3K4b9R1dSzyJy00PE_ra89DNTVfnxSWM/edit?usp=sharing"",""รวมที่ชุมชน!X38"")"),0)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120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8400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8400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IFERROR(__xludf.DUMMYFUNCTION("IMPORTRANGE(""https://docs.google.com/spreadsheets/d/1C3CXT74ZlgGe6_JY_1olB1XN4rF0dxEuIIF-xsYjHgg/edit?usp=sharing"",""งบกองทุน!Ev49"")"),0)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IFERROR(__xludf.DUMMYFUNCTION("IMPORTRANGE(""https://docs.google.com/spreadsheets/d/1C3CXT74ZlgGe6_JY_1olB1XN4rF0dxEuIIF-xsYjHgg/edit?usp=sharing"",""งบกองทุน!Ew49"")"),8400)</f>
        <v>8400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IFERROR(__xludf.DUMMYFUNCTION("IMPORTRANGE(""https://docs.google.com/spreadsheets/d/1C3CXT74ZlgGe6_JY_1olB1XN4rF0dxEuIIF-xsYjHgg/edit?usp=sharing"",""งบกองทุน!EZ49"")"),120)</f>
        <v>120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IFERROR(__xludf.DUMMYFUNCTION("IMPORTRANGE(""https://docs.google.com/spreadsheets/d/1C3CXT74ZlgGe6_JY_1olB1XN4rF0dxEuIIF-xsYjHgg/edit?usp=sharing"",""งบกองทุน!ff49"")"),0)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IFERROR(__xludf.DUMMYFUNCTION("IMPORTRANGE(""https://docs.google.com/spreadsheets/d/1muirlRDkqiswvy_NRZ3Yh955hx-PF6_HhssUYiSJj8o/edit?usp=sharing"",""กองทุน!D49"")"),14378772.56)</f>
        <v>14378772.560000001</v>
      </c>
      <c r="J521" s="199">
        <f ca="1">IFERROR(__xludf.DUMMYFUNCTION("IMPORTRANGE(""https://docs.google.com/spreadsheets/d/1muirlRDkqiswvy_NRZ3Yh955hx-PF6_HhssUYiSJj8o/edit?usp=sharing"",""กองทุน!F49"")"),0)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IFERROR(__xludf.DUMMYFUNCTION("IMPORTRANGE(""https://docs.google.com/spreadsheets/d/1muirlRDkqiswvy_NRZ3Yh955hx-PF6_HhssUYiSJj8o/edit?usp=sharing"",""กองทุน!C49"")"),302)</f>
        <v>302</v>
      </c>
      <c r="J522" s="199">
        <f ca="1">IFERROR(__xludf.DUMMYFUNCTION("IMPORTRANGE(""https://docs.google.com/spreadsheets/d/1muirlRDkqiswvy_NRZ3Yh955hx-PF6_HhssUYiSJj8o/edit?usp=sharing"",""กองทุน!E49"")"),0)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IFERROR(__xludf.DUMMYFUNCTION("IMPORTRANGE(""https://docs.google.com/spreadsheets/d/1muirlRDkqiswvy_NRZ3Yh955hx-PF6_HhssUYiSJj8o/edit?usp=sharing"",""กองทุน!I49"")"),18016311.73)</f>
        <v>18016311.73</v>
      </c>
      <c r="J523" s="199">
        <f ca="1">IFERROR(__xludf.DUMMYFUNCTION("IMPORTRANGE(""https://docs.google.com/spreadsheets/d/1muirlRDkqiswvy_NRZ3Yh955hx-PF6_HhssUYiSJj8o/edit?usp=sharing"",""กองทุน!K49"")"),219972.04)</f>
        <v>219972.04</v>
      </c>
      <c r="K523" s="200">
        <f t="shared" ca="1" si="118"/>
        <v>1.2209604457149343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IFERROR(__xludf.DUMMYFUNCTION("IMPORTRANGE(""https://docs.google.com/spreadsheets/d/1muirlRDkqiswvy_NRZ3Yh955hx-PF6_HhssUYiSJj8o/edit?usp=sharing"",""กองทุน!H49"")"),510)</f>
        <v>510</v>
      </c>
      <c r="J524" s="199">
        <f ca="1">IFERROR(__xludf.DUMMYFUNCTION("IMPORTRANGE(""https://docs.google.com/spreadsheets/d/1muirlRDkqiswvy_NRZ3Yh955hx-PF6_HhssUYiSJj8o/edit?usp=sharing"",""กองทุน!J49"")"),65)</f>
        <v>65</v>
      </c>
      <c r="K524" s="200">
        <f t="shared" ca="1" si="118"/>
        <v>12.745098039215685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IFERROR(__xludf.DUMMYFUNCTION("IMPORTRANGE(""https://docs.google.com/spreadsheets/d/1muirlRDkqiswvy_NRZ3Yh955hx-PF6_HhssUYiSJj8o/edit?usp=sharing"",""กองทุน!N49"")"),28794.37)</f>
        <v>28794.37</v>
      </c>
      <c r="J525" s="199">
        <f ca="1">IFERROR(__xludf.DUMMYFUNCTION("IMPORTRANGE(""https://docs.google.com/spreadsheets/d/1muirlRDkqiswvy_NRZ3Yh955hx-PF6_HhssUYiSJj8o/edit?usp=sharing"",""กองทุน!P49"")"),0)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IFERROR(__xludf.DUMMYFUNCTION("IMPORTRANGE(""https://docs.google.com/spreadsheets/d/1muirlRDkqiswvy_NRZ3Yh955hx-PF6_HhssUYiSJj8o/edit?usp=sharing"",""กองทุน!M49"")"),2)</f>
        <v>2</v>
      </c>
      <c r="J526" s="199">
        <f ca="1">IFERROR(__xludf.DUMMYFUNCTION("IMPORTRANGE(""https://docs.google.com/spreadsheets/d/1muirlRDkqiswvy_NRZ3Yh955hx-PF6_HhssUYiSJj8o/edit?usp=sharing"",""กองทุน!O49"")"),0)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IFERROR(__xludf.DUMMYFUNCTION("IMPORTRANGE(""https://docs.google.com/spreadsheets/d/1muirlRDkqiswvy_NRZ3Yh955hx-PF6_HhssUYiSJj8o/edit?usp=sharing"",""กองทุน!S49"")"),12000000)</f>
        <v>12000000</v>
      </c>
      <c r="J527" s="199">
        <f ca="1">IFERROR(__xludf.DUMMYFUNCTION("IMPORTRANGE(""https://docs.google.com/spreadsheets/d/1muirlRDkqiswvy_NRZ3Yh955hx-PF6_HhssUYiSJj8o/edit?usp=sharing"",""กองทุน!U49"")"),0)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IFERROR(__xludf.DUMMYFUNCTION("IMPORTRANGE(""https://docs.google.com/spreadsheets/d/1muirlRDkqiswvy_NRZ3Yh955hx-PF6_HhssUYiSJj8o/edit?usp=sharing"",""กองทุน!R49"")"),250)</f>
        <v>250</v>
      </c>
      <c r="J528" s="321">
        <f ca="1">IFERROR(__xludf.DUMMYFUNCTION("IMPORTRANGE(""https://docs.google.com/spreadsheets/d/1muirlRDkqiswvy_NRZ3Yh955hx-PF6_HhssUYiSJj8o/edit?usp=sharing"",""กองทุน!T49"")"),0)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2974195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926600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71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IFERROR(__xludf.DUMMYFUNCTION("IMPORTRANGE(""https://docs.google.com/spreadsheets/d/1C3CXT74ZlgGe6_JY_1olB1XN4rF0dxEuIIF-xsYjHgg/edit?usp=sharing"",""พรบ!C50"")"),926600)</f>
        <v>926600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IFERROR(__xludf.DUMMYFUNCTION("IMPORTRANGE(""https://docs.google.com/spreadsheets/d/1C3CXT74ZlgGe6_JY_1olB1XN4rF0dxEuIIF-xsYjHgg/edit?usp=sharing"",""พรบ!D50"")"),331400)</f>
        <v>331400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IFERROR(__xludf.DUMMYFUNCTION("IMPORTRANGE(""https://docs.google.com/spreadsheets/d/1C3CXT74ZlgGe6_JY_1olB1XN4rF0dxEuIIF-xsYjHgg/edit?usp=sharing"",""พรบ!E50"")"),595200)</f>
        <v>595200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71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IFERROR(__xludf.DUMMYFUNCTION("IMPORTRANGE(""https://docs.google.com/spreadsheets/d/1C3CXT74ZlgGe6_JY_1olB1XN4rF0dxEuIIF-xsYjHgg/edit?usp=sharing"",""พรบ!H50"")"),0)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IFERROR(__xludf.DUMMYFUNCTION("IMPORTRANGE(""https://docs.google.com/spreadsheets/d/1C3CXT74ZlgGe6_JY_1olB1XN4rF0dxEuIIF-xsYjHgg/edit?usp=sharing"",""พรบ!I50"")"),0)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IFERROR(__xludf.DUMMYFUNCTION("IMPORTRANGE(""https://docs.google.com/spreadsheets/d/1C3CXT74ZlgGe6_JY_1olB1XN4rF0dxEuIIF-xsYjHgg/edit?usp=sharing"",""พรบ!J50"")"),1)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IFERROR(__xludf.DUMMYFUNCTION("IMPORTRANGE(""https://docs.google.com/spreadsheets/d/1C3CXT74ZlgGe6_JY_1olB1XN4rF0dxEuIIF-xsYjHgg/edit?usp=sharing"",""พรบ!K50"")"),71)</f>
        <v>71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IFERROR(__xludf.DUMMYFUNCTION("IMPORTRANGE(""https://docs.google.com/spreadsheets/d/1C3CXT74ZlgGe6_JY_1olB1XN4rF0dxEuIIF-xsYjHgg/edit?usp=sharing"",""พรบ!L50"")"),0)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IFERROR(__xludf.DUMMYFUNCTION("IMPORTRANGE(""https://docs.google.com/spreadsheets/d/1C3CXT74ZlgGe6_JY_1olB1XN4rF0dxEuIIF-xsYjHgg/edit?usp=sharing"",""พรบ!M50"")"),0)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IFERROR(__xludf.DUMMYFUNCTION("IMPORTRANGE(""https://docs.google.com/spreadsheets/d/1C3CXT74ZlgGe6_JY_1olB1XN4rF0dxEuIIF-xsYjHgg/edit?usp=sharing"",""พรบ!N50"")"),0)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66"/>
      <c r="J37" s="66"/>
      <c r="K37" s="232"/>
      <c r="L37" s="52">
        <f ca="1">IFERROR(__xludf.DUMMYFUNCTION("IMPORTRANGE(""https://docs.google.com/spreadsheets/d/1C3CXT74ZlgGe6_JY_1olB1XN4rF0dxEuIIF-xsYjHgg/edit?usp=sharing"",""พรบ!Q50"")"),0)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IFERROR(__xludf.DUMMYFUNCTION("IMPORTRANGE(""https://docs.google.com/spreadsheets/d/1C3CXT74ZlgGe6_JY_1olB1XN4rF0dxEuIIF-xsYjHgg/edit?usp=sharing"",""พรบ!R50"")"),0)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IFERROR(__xludf.DUMMYFUNCTION("IMPORTRANGE(""https://docs.google.com/spreadsheets/d/1C3CXT74ZlgGe6_JY_1olB1XN4rF0dxEuIIF-xsYjHgg/edit?usp=sharing"",""พรบ!S50"")"),0)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IFERROR(__xludf.DUMMYFUNCTION("IMPORTRANGE(""https://docs.google.com/spreadsheets/d/1C3CXT74ZlgGe6_JY_1olB1XN4rF0dxEuIIF-xsYjHgg/edit?usp=sharing"",""พรบ!T50"")"),0)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IFERROR(__xludf.DUMMYFUNCTION("IMPORTRANGE(""https://docs.google.com/spreadsheets/d/1C3CXT74ZlgGe6_JY_1olB1XN4rF0dxEuIIF-xsYjHgg/edit?usp=sharing"",""พรบ!U50"")"),0)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IFERROR(__xludf.DUMMYFUNCTION("IMPORTRANGE(""https://docs.google.com/spreadsheets/d/1C3CXT74ZlgGe6_JY_1olB1XN4rF0dxEuIIF-xsYjHgg/edit?usp=sharing"",""พรบ!V50"")"),0)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IFERROR(__xludf.DUMMYFUNCTION("IMPORTRANGE(""https://docs.google.com/spreadsheets/d/1C3CXT74ZlgGe6_JY_1olB1XN4rF0dxEuIIF-xsYjHgg/edit?usp=sharing"",""พรบ!W50"")"),0)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IFERROR(__xludf.DUMMYFUNCTION("IMPORTRANGE(""https://docs.google.com/spreadsheets/d/1C3CXT74ZlgGe6_JY_1olB1XN4rF0dxEuIIF-xsYjHgg/edit?usp=sharing"",""พรบ!Z50"")"),0)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IFERROR(__xludf.DUMMYFUNCTION("IMPORTRANGE(""https://docs.google.com/spreadsheets/d/1C3CXT74ZlgGe6_JY_1olB1XN4rF0dxEuIIF-xsYjHgg/edit?usp=sharing"",""พรบ!AA50"")"),0)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86000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86000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IFERROR(__xludf.DUMMYFUNCTION("IMPORTRANGE(""https://docs.google.com/spreadsheets/d/1C3CXT74ZlgGe6_JY_1olB1XN4rF0dxEuIIF-xsYjHgg/edit?usp=sharing"",""พรบ!AD50"")"),0)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86000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IFERROR(__xludf.DUMMYFUNCTION("IMPORTRANGE(""https://docs.google.com/spreadsheets/d/1C3CXT74ZlgGe6_JY_1olB1XN4rF0dxEuIIF-xsYjHgg/edit?usp=sharing"",""พรบ!AH50"")"),56000)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IFERROR(__xludf.DUMMYFUNCTION("IMPORTRANGE(""https://docs.google.com/spreadsheets/d/1C3CXT74ZlgGe6_JY_1olB1XN4rF0dxEuIIF-xsYjHgg/edit?usp=sharing"",""พรบ!AI50"")"),4)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IFERROR(__xludf.DUMMYFUNCTION("IMPORTRANGE(""https://docs.google.com/spreadsheets/d/1C3CXT74ZlgGe6_JY_1olB1XN4rF0dxEuIIF-xsYjHgg/edit?usp=sharing"",""กปร!C50"")"),48000)</f>
        <v>48000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IFERROR(__xludf.DUMMYFUNCTION("IMPORTRANGE(""https://docs.google.com/spreadsheets/d/1C3CXT74ZlgGe6_JY_1olB1XN4rF0dxEuIIF-xsYjHgg/edit?usp=sharing"",""พรบ!AJ50"")"),15000)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IFERROR(__xludf.DUMMYFUNCTION("IMPORTRANGE(""https://docs.google.com/spreadsheets/d/1C3CXT74ZlgGe6_JY_1olB1XN4rF0dxEuIIF-xsYjHgg/edit?usp=sharing"",""พรบ!AK50"")"),1)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IFERROR(__xludf.DUMMYFUNCTION("IMPORTRANGE(""https://docs.google.com/spreadsheets/d/1C3CXT74ZlgGe6_JY_1olB1XN4rF0dxEuIIF-xsYjHgg/edit?usp=sharing"",""กปร!D50"")"),5000)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IFERROR(__xludf.DUMMYFUNCTION("IMPORTRANGE(""https://docs.google.com/spreadsheets/d/1C3CXT74ZlgGe6_JY_1olB1XN4rF0dxEuIIF-xsYjHgg/edit?usp=sharing"",""พรบ!AL50"")"),1)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IFERROR(__xludf.DUMMYFUNCTION("IMPORTRANGE(""https://docs.google.com/spreadsheets/d/1C3CXT74ZlgGe6_JY_1olB1XN4rF0dxEuIIF-xsYjHgg/edit?usp=sharing"",""กปร!E50"")"),8000)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IFERROR(__xludf.DUMMYFUNCTION("IMPORTRANGE(""https://docs.google.com/spreadsheets/d/1C3CXT74ZlgGe6_JY_1olB1XN4rF0dxEuIIF-xsYjHgg/edit?usp=sharing"",""พรบ!AM50"")"),7500)</f>
        <v>7500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IFERROR(__xludf.DUMMYFUNCTION("IMPORTRANGE(""https://docs.google.com/spreadsheets/d/1C3CXT74ZlgGe6_JY_1olB1XN4rF0dxEuIIF-xsYjHgg/edit?usp=sharing"",""พรบ!AO50"")"),10000)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IFERROR(__xludf.DUMMYFUNCTION("IMPORTRANGE(""https://docs.google.com/spreadsheets/d/1C3CXT74ZlgGe6_JY_1olB1XN4rF0dxEuIIF-xsYjHgg/edit?usp=sharing"",""พรบ!AP50"")"),10000)</f>
        <v>10000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IFERROR(__xludf.DUMMYFUNCTION("IMPORTRANGE(""https://docs.google.com/spreadsheets/d/1C3CXT74ZlgGe6_JY_1olB1XN4rF0dxEuIIF-xsYjHgg/edit?usp=sharing"",""กปร!F50"")"),3500)</f>
        <v>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IFERROR(__xludf.DUMMYFUNCTION("IMPORTRANGE(""https://docs.google.com/spreadsheets/d/1C3CXT74ZlgGe6_JY_1olB1XN4rF0dxEuIIF-xsYjHgg/edit?usp=sharing"",""พรบ!AR50"")"),0)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IFERROR(__xludf.DUMMYFUNCTION("IMPORTRANGE(""https://docs.google.com/spreadsheets/d/1C3CXT74ZlgGe6_JY_1olB1XN4rF0dxEuIIF-xsYjHgg/edit?usp=sharing"",""พรบ!AS50"")"),0)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IFERROR(__xludf.DUMMYFUNCTION("IMPORTRANGE(""https://docs.google.com/spreadsheets/d/1C3CXT74ZlgGe6_JY_1olB1XN4rF0dxEuIIF-xsYjHgg/edit?usp=sharing"",""กปร!H50"")"),0)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IFERROR(__xludf.DUMMYFUNCTION("IMPORTRANGE(""https://docs.google.com/spreadsheets/d/1C3CXT74ZlgGe6_JY_1olB1XN4rF0dxEuIIF-xsYjHgg/edit?usp=sharing"",""พรบ!AT50"")"),0)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IFERROR(__xludf.DUMMYFUNCTION("IMPORTRANGE(""https://docs.google.com/spreadsheets/d/1C3CXT74ZlgGe6_JY_1olB1XN4rF0dxEuIIF-xsYjHgg/edit?usp=sharing"",""พรบ!AU50"")"),0)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IFERROR(__xludf.DUMMYFUNCTION("IMPORTRANGE(""https://docs.google.com/spreadsheets/d/1C3CXT74ZlgGe6_JY_1olB1XN4rF0dxEuIIF-xsYjHgg/edit?usp=sharing"",""กปร!J50"")"),0)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IFERROR(__xludf.DUMMYFUNCTION("IMPORTRANGE(""https://docs.google.com/spreadsheets/d/1C3CXT74ZlgGe6_JY_1olB1XN4rF0dxEuIIF-xsYjHgg/edit?usp=sharing"",""พรบ!AY50"")"),21125)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IFERROR(__xludf.DUMMYFUNCTION("IMPORTRANGE(""https://docs.google.com/spreadsheets/d/1C3CXT74ZlgGe6_JY_1olB1XN4rF0dxEuIIF-xsYjHgg/edit?usp=sharing"",""พรบ!BA50"")"),15)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89000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IFERROR(__xludf.DUMMYFUNCTION("IMPORTRANGE(""https://docs.google.com/spreadsheets/d/1C3CXT74ZlgGe6_JY_1olB1XN4rF0dxEuIIF-xsYjHgg/edit?usp=sharing"",""พรบ!BE50"")"),89000)</f>
        <v>89000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IFERROR(__xludf.DUMMYFUNCTION("IMPORTRANGE(""https://docs.google.com/spreadsheets/d/1C3CXT74ZlgGe6_JY_1olB1XN4rF0dxEuIIF-xsYjHgg/edit?usp=sharing"",""พรบ!BF50"")"),1)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IFERROR(__xludf.DUMMYFUNCTION("IMPORTRANGE(""https://docs.google.com/spreadsheets/d/1C3CXT74ZlgGe6_JY_1olB1XN4rF0dxEuIIF-xsYjHgg/edit?usp=sharing"",""พรบ!BG50"")"),25)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IFERROR(__xludf.DUMMYFUNCTION("IMPORTRANGE(""https://docs.google.com/spreadsheets/d/1C3CXT74ZlgGe6_JY_1olB1XN4rF0dxEuIIF-xsYjHgg/edit?usp=sharing"",""พรบ!BH50"")"),25)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IFERROR(__xludf.DUMMYFUNCTION("IMPORTRANGE(""https://docs.google.com/spreadsheets/d/1C3CXT74ZlgGe6_JY_1olB1XN4rF0dxEuIIF-xsYjHgg/edit?usp=sharing"",""พรบ!BI50"")"),1)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IFERROR(__xludf.DUMMYFUNCTION("IMPORTRANGE(""https://docs.google.com/spreadsheets/d/1C3CXT74ZlgGe6_JY_1olB1XN4rF0dxEuIIF-xsYjHgg/edit?usp=sharing"",""พรบ!BK50"")"),0)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IFERROR(__xludf.DUMMYFUNCTION("IMPORTRANGE(""https://docs.google.com/spreadsheets/d/1C3CXT74ZlgGe6_JY_1olB1XN4rF0dxEuIIF-xsYjHgg/edit?usp=sharing"",""พรบ!BL50"")"),183600)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IFERROR(__xludf.DUMMYFUNCTION("IMPORTRANGE(""https://docs.google.com/spreadsheets/d/1C3CXT74ZlgGe6_JY_1olB1XN4rF0dxEuIIF-xsYjHgg/edit?usp=sharing"",""พรบ!BM50"")"),20)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IFERROR(__xludf.DUMMYFUNCTION("IMPORTRANGE(""https://docs.google.com/spreadsheets/d/1C3CXT74ZlgGe6_JY_1olB1XN4rF0dxEuIIF-xsYjHgg/edit?usp=sharing"",""พรบ!BP50"")"),0)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IFERROR(__xludf.DUMMYFUNCTION("IMPORTRANGE(""https://docs.google.com/spreadsheets/d/1C3CXT74ZlgGe6_JY_1olB1XN4rF0dxEuIIF-xsYjHgg/edit?usp=sharing"",""พรบ!BQ50"")"),0)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IFERROR(__xludf.DUMMYFUNCTION("IMPORTRANGE(""https://docs.google.com/spreadsheets/d/1C3CXT74ZlgGe6_JY_1olB1XN4rF0dxEuIIF-xsYjHgg/edit?usp=sharing"",""พรบ!BR50"")"),0)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880</v>
      </c>
      <c r="J228" s="197">
        <f ca="1">J240</f>
        <v>88</v>
      </c>
      <c r="K228" s="178">
        <f ca="1">IF(I228&gt;0,J228*100/I228,0)</f>
        <v>10</v>
      </c>
      <c r="L228" s="179">
        <f ca="1">L229+L230</f>
        <v>1667870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1667870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IFERROR(__xludf.DUMMYFUNCTION("IMPORTRANGE(""https://docs.google.com/spreadsheets/d/1C3CXT74ZlgGe6_JY_1olB1XN4rF0dxEuIIF-xsYjHgg/edit?usp=sharing"",""พรบ!BX50"")"),500400)</f>
        <v>500400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IFERROR(__xludf.DUMMYFUNCTION("IMPORTRANGE(""https://docs.google.com/spreadsheets/d/1C3CXT74ZlgGe6_JY_1olB1XN4rF0dxEuIIF-xsYjHgg/edit?usp=sharing"",""พรบ!BY50"")"),1167470)</f>
        <v>1167470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IFERROR(__xludf.DUMMYFUNCTION("IMPORTRANGE(""https://docs.google.com/spreadsheets/d/1AGHcLOeeYFL3K4b9R1dSzyJy00PE_ra89DNTVfnxSWM/edit?usp=sharing"",""รวมที่ทำกิน!J39"")"),12)</f>
        <v>12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IFERROR(__xludf.DUMMYFUNCTION("IMPORTRANGE(""https://docs.google.com/spreadsheets/d/1C3CXT74ZlgGe6_JY_1olB1XN4rF0dxEuIIF-xsYjHgg/edit?usp=sharing"",""พรบ!BZ50"")"),7760)</f>
        <v>7760</v>
      </c>
      <c r="J235" s="66">
        <f ca="1">IFERROR(__xludf.DUMMYFUNCTION("IMPORTRANGE(""https://docs.google.com/spreadsheets/d/1AGHcLOeeYFL3K4b9R1dSzyJy00PE_ra89DNTVfnxSWM/edit?usp=sharing"",""รวมที่ทำกิน!L39"")"),69.25)</f>
        <v>69.25</v>
      </c>
      <c r="K235" s="200">
        <f t="shared" ca="1" si="52"/>
        <v>0.89239690721649489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IFERROR(__xludf.DUMMYFUNCTION("IMPORTRANGE(""https://docs.google.com/spreadsheets/d/1C3CXT74ZlgGe6_JY_1olB1XN4rF0dxEuIIF-xsYjHgg/edit?usp=sharing"",""พรบ!CA50"")"),880)</f>
        <v>880</v>
      </c>
      <c r="J236" s="66">
        <f ca="1">IFERROR(__xludf.DUMMYFUNCTION("IMPORTRANGE(""https://docs.google.com/spreadsheets/d/1AGHcLOeeYFL3K4b9R1dSzyJy00PE_ra89DNTVfnxSWM/edit?usp=sharing"",""รวมที่ทำกิน!O39"")"),90)</f>
        <v>90</v>
      </c>
      <c r="K236" s="200">
        <f t="shared" ca="1" si="52"/>
        <v>10.227272727272727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IFERROR(__xludf.DUMMYFUNCTION("IMPORTRANGE(""https://docs.google.com/spreadsheets/d/1AGHcLOeeYFL3K4b9R1dSzyJy00PE_ra89DNTVfnxSWM/edit?usp=sharing"",""รวมที่ทำกิน!Q39"")"),764.63)</f>
        <v>764.63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IFERROR(__xludf.DUMMYFUNCTION("IMPORTRANGE(""https://docs.google.com/spreadsheets/d/1C3CXT74ZlgGe6_JY_1olB1XN4rF0dxEuIIF-xsYjHgg/edit?usp=sharing"",""พรบ!CB50"")"),880)</f>
        <v>880</v>
      </c>
      <c r="J238" s="66">
        <f ca="1">IFERROR(__xludf.DUMMYFUNCTION("IMPORTRANGE(""https://docs.google.com/spreadsheets/d/1AGHcLOeeYFL3K4b9R1dSzyJy00PE_ra89DNTVfnxSWM/edit?usp=sharing"",""รวมที่ทำกิน!S39"")"),0)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IFERROR(__xludf.DUMMYFUNCTION("IMPORTRANGE(""https://docs.google.com/spreadsheets/d/1C3CXT74ZlgGe6_JY_1olB1XN4rF0dxEuIIF-xsYjHgg/edit?usp=sharing"",""พรบ!CC50"")"),880)</f>
        <v>880</v>
      </c>
      <c r="J240" s="66">
        <f ca="1">IFERROR(__xludf.DUMMYFUNCTION("IMPORTRANGE(""https://docs.google.com/spreadsheets/d/1AGHcLOeeYFL3K4b9R1dSzyJy00PE_ra89DNTVfnxSWM/edit?usp=sharing"",""รวมที่ทำกิน!W39"")"),88)</f>
        <v>88</v>
      </c>
      <c r="K240" s="200">
        <f t="shared" ca="1" si="52"/>
        <v>10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IFERROR(__xludf.DUMMYFUNCTION("IMPORTRANGE(""https://docs.google.com/spreadsheets/d/1AGHcLOeeYFL3K4b9R1dSzyJy00PE_ra89DNTVfnxSWM/edit?usp=sharing"",""รวมที่ทำกิน!Y39"")"),745.53)</f>
        <v>745.53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3182321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200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373160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40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373160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IFERROR(__xludf.DUMMYFUNCTION("IMPORTRANGE(""https://docs.google.com/spreadsheets/d/1C3CXT74ZlgGe6_JY_1olB1XN4rF0dxEuIIF-xsYjHgg/edit?usp=sharing"",""งบกองทุน!e50"")"),373160)</f>
        <v>373160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IFERROR(__xludf.DUMMYFUNCTION("IMPORTRANGE(""https://docs.google.com/spreadsheets/d/1C3CXT74ZlgGe6_JY_1olB1XN4rF0dxEuIIF-xsYjHgg/edit?usp=sharing"",""งบกองทุน!f50"")"),0)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200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IFERROR(__xludf.DUMMYFUNCTION("IMPORTRANGE(""https://docs.google.com/spreadsheets/d/1C3CXT74ZlgGe6_JY_1olB1XN4rF0dxEuIIF-xsYjHgg/edit?usp=sharing"",""งบกองทุน!H50"")"),40)</f>
        <v>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IFERROR(__xludf.DUMMYFUNCTION("IMPORTRANGE(""https://docs.google.com/spreadsheets/d/1C3CXT74ZlgGe6_JY_1olB1XN4rF0dxEuIIF-xsYjHgg/edit?usp=sharing"",""งบกองทุน!i50"")"),200)</f>
        <v>200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IFERROR(__xludf.DUMMYFUNCTION("IMPORTRANGE(""https://docs.google.com/spreadsheets/d/1C3CXT74ZlgGe6_JY_1olB1XN4rF0dxEuIIF-xsYjHgg/edit?usp=sharing"",""งบกองทุน!k50"")"),0)</f>
        <v>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IFERROR(__xludf.DUMMYFUNCTION("IMPORTRANGE(""https://docs.google.com/spreadsheets/d/1C3CXT74ZlgGe6_JY_1olB1XN4rF0dxEuIIF-xsYjHgg/edit?usp=sharing"",""งบกองทุน!m50"")"),0)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200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IFERROR(__xludf.DUMMYFUNCTION("IMPORTRANGE(""https://docs.google.com/spreadsheets/d/1C3CXT74ZlgGe6_JY_1olB1XN4rF0dxEuIIF-xsYjHgg/edit?usp=sharing"",""งบกองทุน!o50"")"),0)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IFERROR(__xludf.DUMMYFUNCTION("IMPORTRANGE(""https://docs.google.com/spreadsheets/d/1C3CXT74ZlgGe6_JY_1olB1XN4rF0dxEuIIF-xsYjHgg/edit?usp=sharing"",""งบกองทุน!p50"")"),200)</f>
        <v>200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IFERROR(__xludf.DUMMYFUNCTION("IMPORTRANGE(""https://docs.google.com/spreadsheets/d/1C3CXT74ZlgGe6_JY_1olB1XN4rF0dxEuIIF-xsYjHgg/edit?usp=sharing"",""งบกองทุน!s50"")"),1028520)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IFERROR(__xludf.DUMMYFUNCTION("IMPORTRANGE(""https://docs.google.com/spreadsheets/d/1C3CXT74ZlgGe6_JY_1olB1XN4rF0dxEuIIF-xsYjHgg/edit?usp=sharing"",""งบกองทุน!v50"")"),100)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IFERROR(__xludf.DUMMYFUNCTION("IMPORTRANGE(""https://docs.google.com/spreadsheets/d/1C3CXT74ZlgGe6_JY_1olB1XN4rF0dxEuIIF-xsYjHgg/edit?usp=sharing"",""งบกองทุน!w50"")"),1000)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IFERROR(__xludf.DUMMYFUNCTION("IMPORTRANGE(""https://docs.google.com/spreadsheets/d/1C3CXT74ZlgGe6_JY_1olB1XN4rF0dxEuIIF-xsYjHgg/edit?usp=sharing"",""งบกองทุน!x50"")"),100)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206330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65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206330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IFERROR(__xludf.DUMMYFUNCTION("IMPORTRANGE(""https://docs.google.com/spreadsheets/d/1C3CXT74ZlgGe6_JY_1olB1XN4rF0dxEuIIF-xsYjHgg/edit?usp=sharing"",""งบกองทุน!aa50"")"),206330)</f>
        <v>206330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65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IFERROR(__xludf.DUMMYFUNCTION("IMPORTRANGE(""https://docs.google.com/spreadsheets/d/1C3CXT74ZlgGe6_JY_1olB1XN4rF0dxEuIIF-xsYjHgg/edit?usp=sharing"",""งบกองทุน!ae50"")"),13)</f>
        <v>13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IFERROR(__xludf.DUMMYFUNCTION("IMPORTRANGE(""https://docs.google.com/spreadsheets/d/1C3CXT74ZlgGe6_JY_1olB1XN4rF0dxEuIIF-xsYjHgg/edit?usp=sharing"",""งบกองทุน!ad50"")"),39)</f>
        <v>39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IFERROR(__xludf.DUMMYFUNCTION("IMPORTRANGE(""https://docs.google.com/spreadsheets/d/1C3CXT74ZlgGe6_JY_1olB1XN4rF0dxEuIIF-xsYjHgg/edit?usp=sharing"",""งบกองทุน!af50"")"),13)</f>
        <v>13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IFERROR(__xludf.DUMMYFUNCTION("IMPORTRANGE(""https://docs.google.com/spreadsheets/d/1C3CXT74ZlgGe6_JY_1olB1XN4rF0dxEuIIF-xsYjHgg/edit?usp=sharing"",""งบกองทุน!ag50"")"),13)</f>
        <v>13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IFERROR(__xludf.DUMMYFUNCTION("IMPORTRANGE(""https://docs.google.com/spreadsheets/d/1C3CXT74ZlgGe6_JY_1olB1XN4rF0dxEuIIF-xsYjHgg/edit?usp=sharing"",""งบกองทุน!ai50"")"),35)</f>
        <v>35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IFERROR(__xludf.DUMMYFUNCTION("IMPORTRANGE(""https://docs.google.com/spreadsheets/d/1C3CXT74ZlgGe6_JY_1olB1XN4rF0dxEuIIF-xsYjHgg/edit?usp=sharing"",""งบกองทุน!ah50"")"),105)</f>
        <v>105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IFERROR(__xludf.DUMMYFUNCTION("IMPORTRANGE(""https://docs.google.com/spreadsheets/d/1C3CXT74ZlgGe6_JY_1olB1XN4rF0dxEuIIF-xsYjHgg/edit?usp=sharing"",""งบกองทุน!aj50"")"),35)</f>
        <v>35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IFERROR(__xludf.DUMMYFUNCTION("IMPORTRANGE(""https://docs.google.com/spreadsheets/d/1C3CXT74ZlgGe6_JY_1olB1XN4rF0dxEuIIF-xsYjHgg/edit?usp=sharing"",""งบกองทุน!ak50"")"),35)</f>
        <v>35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IFERROR(__xludf.DUMMYFUNCTION("IMPORTRANGE(""https://docs.google.com/spreadsheets/d/1C3CXT74ZlgGe6_JY_1olB1XN4rF0dxEuIIF-xsYjHgg/edit?usp=sharing"",""งบกองทุน!al50"")"),35)</f>
        <v>35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IFERROR(__xludf.DUMMYFUNCTION("IMPORTRANGE(""https://docs.google.com/spreadsheets/d/1C3CXT74ZlgGe6_JY_1olB1XN4rF0dxEuIIF-xsYjHgg/edit?usp=sharing"",""งบกองทุน!an50"")"),17)</f>
        <v>17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IFERROR(__xludf.DUMMYFUNCTION("IMPORTRANGE(""https://docs.google.com/spreadsheets/d/1C3CXT74ZlgGe6_JY_1olB1XN4rF0dxEuIIF-xsYjHgg/edit?usp=sharing"",""งบกองทุน!am50"")"),51)</f>
        <v>51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IFERROR(__xludf.DUMMYFUNCTION("IMPORTRANGE(""https://docs.google.com/spreadsheets/d/1C3CXT74ZlgGe6_JY_1olB1XN4rF0dxEuIIF-xsYjHgg/edit?usp=sharing"",""งบกองทุน!ao50"")"),17)</f>
        <v>17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IFERROR(__xludf.DUMMYFUNCTION("IMPORTRANGE(""https://docs.google.com/spreadsheets/d/1C3CXT74ZlgGe6_JY_1olB1XN4rF0dxEuIIF-xsYjHgg/edit?usp=sharing"",""งบกองทุน!ap50"")"),17)</f>
        <v>17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48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IFERROR(__xludf.DUMMYFUNCTION("IMPORTRANGE(""https://docs.google.com/spreadsheets/d/1C3CXT74ZlgGe6_JY_1olB1XN4rF0dxEuIIF-xsYjHgg/edit?usp=sharing"",""งบกองทุน!ar50"")"),13)</f>
        <v>13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IFERROR(__xludf.DUMMYFUNCTION("IMPORTRANGE(""https://docs.google.com/spreadsheets/d/1C3CXT74ZlgGe6_JY_1olB1XN4rF0dxEuIIF-xsYjHgg/edit?usp=sharing"",""งบกองทุน!as50"")"),35)</f>
        <v>35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35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128000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128000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IFERROR(__xludf.DUMMYFUNCTION("IMPORTRANGE(""https://docs.google.com/spreadsheets/d/1C3CXT74ZlgGe6_JY_1olB1XN4rF0dxEuIIF-xsYjHgg/edit?usp=sharing"",""งบกองทุน!av50"")"),128000)</f>
        <v>128000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35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IFERROR(__xludf.DUMMYFUNCTION("IMPORTRANGE(""https://docs.google.com/spreadsheets/d/1C3CXT74ZlgGe6_JY_1olB1XN4rF0dxEuIIF-xsYjHgg/edit?usp=sharing"",""งบกองทุน!ay50"")"),35)</f>
        <v>35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46205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853421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853421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IFERROR(__xludf.DUMMYFUNCTION("IMPORTRANGE(""https://docs.google.com/spreadsheets/d/1C3CXT74ZlgGe6_JY_1olB1XN4rF0dxEuIIF-xsYjHgg/edit?usp=sharing"",""งบกองทุน!Bd50"")"),853421)</f>
        <v>853421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IFERROR(__xludf.DUMMYFUNCTION("IMPORTRANGE(""https://docs.google.com/spreadsheets/d/1C3CXT74ZlgGe6_JY_1olB1XN4rF0dxEuIIF-xsYjHgg/edit?usp=sharing"",""งบกองทุน!BE50"")"),46205)</f>
        <v>46205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46205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IFERROR(__xludf.DUMMYFUNCTION("IMPORTRANGE(""https://docs.google.com/spreadsheets/d/1C3CXT74ZlgGe6_JY_1olB1XN4rF0dxEuIIF-xsYjHgg/edit?usp=sharing"",""งบกองทุน!Bf50"")"),11134)</f>
        <v>11134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46205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11134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46205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11134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IFERROR(__xludf.DUMMYFUNCTION("IMPORTRANGE(""https://docs.google.com/spreadsheets/d/1C3CXT74ZlgGe6_JY_1olB1XN4rF0dxEuIIF-xsYjHgg/edit?usp=sharing"",""งบกองทุน!cd50"")"),3493)</f>
        <v>3493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IFERROR(__xludf.DUMMYFUNCTION("IMPORTRANGE(""https://docs.google.com/spreadsheets/d/1C3CXT74ZlgGe6_JY_1olB1XN4rF0dxEuIIF-xsYjHgg/edit?usp=sharing"",""งบกองทุน!cd50"")"),3493)</f>
        <v>3493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IFERROR(__xludf.DUMMYFUNCTION("IMPORTRANGE(""https://docs.google.com/spreadsheets/d/1C3CXT74ZlgGe6_JY_1olB1XN4rF0dxEuIIF-xsYjHgg/edit?usp=sharing"",""งบกองทุน!cc50"")"),751)</f>
        <v>751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IFERROR(__xludf.DUMMYFUNCTION("IMPORTRANGE(""https://docs.google.com/spreadsheets/d/1C3CXT74ZlgGe6_JY_1olB1XN4rF0dxEuIIF-xsYjHgg/edit?usp=sharing"",""งบกองทุน!cz50"")"),0)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IFERROR(__xludf.DUMMYFUNCTION("IMPORTRANGE(""https://docs.google.com/spreadsheets/d/1C3CXT74ZlgGe6_JY_1olB1XN4rF0dxEuIIF-xsYjHgg/edit?usp=sharing"",""งบกองทุน!cz50"")"),0)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IFERROR(__xludf.DUMMYFUNCTION("IMPORTRANGE(""https://docs.google.com/spreadsheets/d/1C3CXT74ZlgGe6_JY_1olB1XN4rF0dxEuIIF-xsYjHgg/edit?usp=sharing"",""งบกองทุน!cy50"")"),0)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IFERROR(__xludf.DUMMYFUNCTION("IMPORTRANGE(""https://docs.google.com/spreadsheets/d/1C3CXT74ZlgGe6_JY_1olB1XN4rF0dxEuIIF-xsYjHgg/edit?usp=sharing"",""งบกองทุน!db50"")"),0)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IFERROR(__xludf.DUMMYFUNCTION("IMPORTRANGE(""https://docs.google.com/spreadsheets/d/1C3CXT74ZlgGe6_JY_1olB1XN4rF0dxEuIIF-xsYjHgg/edit?usp=sharing"",""งบกองทุน!da50"")"),0)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IFERROR(__xludf.DUMMYFUNCTION("IMPORTRANGE(""https://docs.google.com/spreadsheets/d/1C3CXT74ZlgGe6_JY_1olB1XN4rF0dxEuIIF-xsYjHgg/edit?usp=sharing"",""งบกองทุน!dd50"")"),0)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IFERROR(__xludf.DUMMYFUNCTION("IMPORTRANGE(""https://docs.google.com/spreadsheets/d/1C3CXT74ZlgGe6_JY_1olB1XN4rF0dxEuIIF-xsYjHgg/edit?usp=sharing"",""งบกองทุน!dc50"")"),0)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IFERROR(__xludf.DUMMYFUNCTION("IMPORTRANGE(""https://docs.google.com/spreadsheets/d/1C3CXT74ZlgGe6_JY_1olB1XN4rF0dxEuIIF-xsYjHgg/edit?usp=sharing"",""งบกองทุน!df50"")"),0)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IFERROR(__xludf.DUMMYFUNCTION("IMPORTRANGE(""https://docs.google.com/spreadsheets/d/1C3CXT74ZlgGe6_JY_1olB1XN4rF0dxEuIIF-xsYjHgg/edit?usp=sharing"",""งบกองทุน!de50"")"),0)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20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32640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32640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IFERROR(__xludf.DUMMYFUNCTION("IMPORTRANGE(""https://docs.google.com/spreadsheets/d/1C3CXT74ZlgGe6_JY_1olB1XN4rF0dxEuIIF-xsYjHgg/edit?usp=sharing"",""งบกองทุน!dn50"")"),0)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IFERROR(__xludf.DUMMYFUNCTION("IMPORTRANGE(""https://docs.google.com/spreadsheets/d/1C3CXT74ZlgGe6_JY_1olB1XN4rF0dxEuIIF-xsYjHgg/edit?usp=sharing"",""งบกองทุน!do50"")"),32640)</f>
        <v>32640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IFERROR(__xludf.DUMMYFUNCTION("IMPORTRANGE(""https://docs.google.com/spreadsheets/d/1C3CXT74ZlgGe6_JY_1olB1XN4rF0dxEuIIF-xsYjHgg/edit?usp=sharing"",""งบกองทุน!dq50"")"),20)</f>
        <v>20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IFERROR(__xludf.DUMMYFUNCTION("IMPORTRANGE(""https://docs.google.com/spreadsheets/d/1C3CXT74ZlgGe6_JY_1olB1XN4rF0dxEuIIF-xsYjHgg/edit?usp=sharing"",""งบกองทุน!dr50"")"),20)</f>
        <v>20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IFERROR(__xludf.DUMMYFUNCTION("IMPORTRANGE(""https://docs.google.com/spreadsheets/d/1C3CXT74ZlgGe6_JY_1olB1XN4rF0dxEuIIF-xsYjHgg/edit?usp=sharing"",""งบกองทุน!dt50"")"),0)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IFERROR(__xludf.DUMMYFUNCTION("IMPORTRANGE(""https://docs.google.com/spreadsheets/d/1C3CXT74ZlgGe6_JY_1olB1XN4rF0dxEuIIF-xsYjHgg/edit?usp=sharing"",""งบกองทุน!du50"")"),0)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IFERROR(__xludf.DUMMYFUNCTION("IMPORTRANGE(""https://docs.google.com/spreadsheets/d/1C3CXT74ZlgGe6_JY_1olB1XN4rF0dxEuIIF-xsYjHgg/edit?usp=sharing"",""งบกองทุน!dw50"")"),0)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IFERROR(__xludf.DUMMYFUNCTION("IMPORTRANGE(""https://docs.google.com/spreadsheets/d/1C3CXT74ZlgGe6_JY_1olB1XN4rF0dxEuIIF-xsYjHgg/edit?usp=sharing"",""งบกองทุน!dx50"")"),0)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IFERROR(__xludf.DUMMYFUNCTION("IMPORTRANGE(""https://docs.google.com/spreadsheets/d/1C3CXT74ZlgGe6_JY_1olB1XN4rF0dxEuIIF-xsYjHgg/edit?usp=sharing"",""งบกองทุน!dy50"")"),0)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IFERROR(__xludf.DUMMYFUNCTION("IMPORTRANGE(""https://docs.google.com/spreadsheets/d/1C3CXT74ZlgGe6_JY_1olB1XN4rF0dxEuIIF-xsYjHgg/edit?usp=sharing"",""งบกองทุน!dz50"")"),0)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6600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194800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194800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IFERROR(__xludf.DUMMYFUNCTION("IMPORTRANGE(""https://docs.google.com/spreadsheets/d/1C3CXT74ZlgGe6_JY_1olB1XN4rF0dxEuIIF-xsYjHgg/edit?usp=sharing"",""งบกองทุน!Eb50"")"),0)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IFERROR(__xludf.DUMMYFUNCTION("IMPORTRANGE(""https://docs.google.com/spreadsheets/d/1C3CXT74ZlgGe6_JY_1olB1XN4rF0dxEuIIF-xsYjHgg/edit?usp=sharing"",""งบกองทุน!Ec50"")"),194800)</f>
        <v>194800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IFERROR(__xludf.DUMMYFUNCTION("IMPORTRANGE(""https://docs.google.com/spreadsheets/d/1C3CXT74ZlgGe6_JY_1olB1XN4rF0dxEuIIF-xsYjHgg/edit?usp=sharing"",""งบกองทุน!Ed50"")"),6600)</f>
        <v>6600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150</v>
      </c>
      <c r="J473" s="226">
        <f ca="1">J488</f>
        <v>8</v>
      </c>
      <c r="K473" s="227">
        <f ca="1">IF(I473&gt;0,J473*100/I473,0)</f>
        <v>5.333333333333333</v>
      </c>
      <c r="L473" s="228">
        <f ca="1">SUM(L474,L475)</f>
        <v>355750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355750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IFERROR(__xludf.DUMMYFUNCTION("IMPORTRANGE(""https://docs.google.com/spreadsheets/d/1C3CXT74ZlgGe6_JY_1olB1XN4rF0dxEuIIF-xsYjHgg/edit?usp=sharing"",""งบกองทุน!Ek50"")"),0)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IFERROR(__xludf.DUMMYFUNCTION("IMPORTRANGE(""https://docs.google.com/spreadsheets/d/1C3CXT74ZlgGe6_JY_1olB1XN4rF0dxEuIIF-xsYjHgg/edit?usp=sharing"",""งบกองทุน!El50"")"),355750)</f>
        <v>355750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IFERROR(__xludf.DUMMYFUNCTION("IMPORTRANGE(""https://docs.google.com/spreadsheets/d/1C3CXT74ZlgGe6_JY_1olB1XN4rF0dxEuIIF-xsYjHgg/edit?usp=sharing"",""งบกองทุน!Em50"")"),150)</f>
        <v>150</v>
      </c>
      <c r="J482" s="66">
        <f ca="1">IFERROR(__xludf.DUMMYFUNCTION("IMPORTRANGE(""https://docs.google.com/spreadsheets/d/1AGHcLOeeYFL3K4b9R1dSzyJy00PE_ra89DNTVfnxSWM/edit?usp=sharing"",""รวมที่ชุมชน!G39"")"),0)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IFERROR(__xludf.DUMMYFUNCTION("IMPORTRANGE(""https://docs.google.com/spreadsheets/d/1C3CXT74ZlgGe6_JY_1olB1XN4rF0dxEuIIF-xsYjHgg/edit?usp=sharing"",""งบกองทุน!En50"")"),0)</f>
        <v>0</v>
      </c>
      <c r="J483" s="66">
        <f ca="1">IFERROR(__xludf.DUMMYFUNCTION("IMPORTRANGE(""https://docs.google.com/spreadsheets/d/1AGHcLOeeYFL3K4b9R1dSzyJy00PE_ra89DNTVfnxSWM/edit?usp=sharing"",""รวมที่ชุมชน!H39"")"),0)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IFERROR(__xludf.DUMMYFUNCTION("IMPORTRANGE(""https://docs.google.com/spreadsheets/d/1C3CXT74ZlgGe6_JY_1olB1XN4rF0dxEuIIF-xsYjHgg/edit?usp=sharing"",""งบกองทุน!Eo50"")"),150)</f>
        <v>150</v>
      </c>
      <c r="J484" s="66">
        <f ca="1">IFERROR(__xludf.DUMMYFUNCTION("IMPORTRANGE(""https://docs.google.com/spreadsheets/d/1AGHcLOeeYFL3K4b9R1dSzyJy00PE_ra89DNTVfnxSWM/edit?usp=sharing"",""รวมที่ชุมชน!J39"")"),11)</f>
        <v>11</v>
      </c>
      <c r="K484" s="48">
        <f t="shared" ca="1" si="109"/>
        <v>7.333333333333333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IFERROR(__xludf.DUMMYFUNCTION("IMPORTRANGE(""https://docs.google.com/spreadsheets/d/1C3CXT74ZlgGe6_JY_1olB1XN4rF0dxEuIIF-xsYjHgg/edit?usp=sharing"",""งบกองทุน!Ep50"")"),0)</f>
        <v>0</v>
      </c>
      <c r="J485" s="66">
        <f ca="1">IFERROR(__xludf.DUMMYFUNCTION("IMPORTRANGE(""https://docs.google.com/spreadsheets/d/1AGHcLOeeYFL3K4b9R1dSzyJy00PE_ra89DNTVfnxSWM/edit?usp=sharing"",""รวมที่ชุมชน!L39"")"),4.51)</f>
        <v>4.51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IFERROR(__xludf.DUMMYFUNCTION("IMPORTRANGE(""https://docs.google.com/spreadsheets/d/1C3CXT74ZlgGe6_JY_1olB1XN4rF0dxEuIIF-xsYjHgg/edit?usp=sharing"",""งบกองทุน!Eq50"")"),150)</f>
        <v>150</v>
      </c>
      <c r="J486" s="66">
        <f ca="1">IFERROR(__xludf.DUMMYFUNCTION("IMPORTRANGE(""https://docs.google.com/spreadsheets/d/1AGHcLOeeYFL3K4b9R1dSzyJy00PE_ra89DNTVfnxSWM/edit?usp=sharing"",""รวมที่ชุมชน!S39"")"),0)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IFERROR(__xludf.DUMMYFUNCTION("IMPORTRANGE(""https://docs.google.com/spreadsheets/d/1C3CXT74ZlgGe6_JY_1olB1XN4rF0dxEuIIF-xsYjHgg/edit?usp=sharing"",""งบกองทุน!Er50"")"),0)</f>
        <v>0</v>
      </c>
      <c r="J487" s="66">
        <f ca="1">IFERROR(__xludf.DUMMYFUNCTION("IMPORTRANGE(""https://docs.google.com/spreadsheets/d/1AGHcLOeeYFL3K4b9R1dSzyJy00PE_ra89DNTVfnxSWM/edit?usp=sharing"",""รวมที่ชุมชน!U39"")"),0)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IFERROR(__xludf.DUMMYFUNCTION("IMPORTRANGE(""https://docs.google.com/spreadsheets/d/1C3CXT74ZlgGe6_JY_1olB1XN4rF0dxEuIIF-xsYjHgg/edit?usp=sharing"",""งบกองทุน!Es50"")"),150)</f>
        <v>150</v>
      </c>
      <c r="J488" s="66">
        <f ca="1">IFERROR(__xludf.DUMMYFUNCTION("IMPORTRANGE(""https://docs.google.com/spreadsheets/d/1AGHcLOeeYFL3K4b9R1dSzyJy00PE_ra89DNTVfnxSWM/edit?usp=sharing"",""รวมที่ชุมชน!V39"")"),8)</f>
        <v>8</v>
      </c>
      <c r="K488" s="48">
        <f t="shared" ca="1" si="109"/>
        <v>5.333333333333333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IFERROR(__xludf.DUMMYFUNCTION("IMPORTRANGE(""https://docs.google.com/spreadsheets/d/1C3CXT74ZlgGe6_JY_1olB1XN4rF0dxEuIIF-xsYjHgg/edit?usp=sharing"",""งบกองทุน!Et50"")"),0)</f>
        <v>0</v>
      </c>
      <c r="J489" s="111">
        <f ca="1">IFERROR(__xludf.DUMMYFUNCTION("IMPORTRANGE(""https://docs.google.com/spreadsheets/d/1AGHcLOeeYFL3K4b9R1dSzyJy00PE_ra89DNTVfnxSWM/edit?usp=sharing"",""รวมที่ชุมชน!X39"")"),3.6)</f>
        <v>3.6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9700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9700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IFERROR(__xludf.DUMMYFUNCTION("IMPORTRANGE(""https://docs.google.com/spreadsheets/d/1C3CXT74ZlgGe6_JY_1olB1XN4rF0dxEuIIF-xsYjHgg/edit?usp=sharing"",""งบกองทุน!Ev50"")"),0)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IFERROR(__xludf.DUMMYFUNCTION("IMPORTRANGE(""https://docs.google.com/spreadsheets/d/1C3CXT74ZlgGe6_JY_1olB1XN4rF0dxEuIIF-xsYjHgg/edit?usp=sharing"",""งบกองทุน!Ew50"")"),9700)</f>
        <v>9700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IFERROR(__xludf.DUMMYFUNCTION("IMPORTRANGE(""https://docs.google.com/spreadsheets/d/1C3CXT74ZlgGe6_JY_1olB1XN4rF0dxEuIIF-xsYjHgg/edit?usp=sharing"",""งบกองทุน!EZ50"")"),100)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IFERROR(__xludf.DUMMYFUNCTION("IMPORTRANGE(""https://docs.google.com/spreadsheets/d/1C3CXT74ZlgGe6_JY_1olB1XN4rF0dxEuIIF-xsYjHgg/edit?usp=sharing"",""งบกองทุน!ff50"")"),0)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IFERROR(__xludf.DUMMYFUNCTION("IMPORTRANGE(""https://docs.google.com/spreadsheets/d/1muirlRDkqiswvy_NRZ3Yh955hx-PF6_HhssUYiSJj8o/edit?usp=sharing"",""กองทุน!D50"")"),8980801.80999999)</f>
        <v>8980801.8099999893</v>
      </c>
      <c r="J521" s="199">
        <f ca="1">IFERROR(__xludf.DUMMYFUNCTION("IMPORTRANGE(""https://docs.google.com/spreadsheets/d/1muirlRDkqiswvy_NRZ3Yh955hx-PF6_HhssUYiSJj8o/edit?usp=sharing"",""กองทุน!F50"")"),19909.86)</f>
        <v>19909.86</v>
      </c>
      <c r="K521" s="200">
        <f t="shared" ref="K521:K528" ca="1" si="118">IF(I521&gt;0,J521*100/I521,0)</f>
        <v>0.22169356836079676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IFERROR(__xludf.DUMMYFUNCTION("IMPORTRANGE(""https://docs.google.com/spreadsheets/d/1muirlRDkqiswvy_NRZ3Yh955hx-PF6_HhssUYiSJj8o/edit?usp=sharing"",""กองทุน!C50"")"),695)</f>
        <v>695</v>
      </c>
      <c r="J522" s="199">
        <f ca="1">IFERROR(__xludf.DUMMYFUNCTION("IMPORTRANGE(""https://docs.google.com/spreadsheets/d/1muirlRDkqiswvy_NRZ3Yh955hx-PF6_HhssUYiSJj8o/edit?usp=sharing"",""กองทุน!E50"")"),1)</f>
        <v>1</v>
      </c>
      <c r="K522" s="200">
        <f t="shared" ca="1" si="118"/>
        <v>0.14388489208633093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IFERROR(__xludf.DUMMYFUNCTION("IMPORTRANGE(""https://docs.google.com/spreadsheets/d/1muirlRDkqiswvy_NRZ3Yh955hx-PF6_HhssUYiSJj8o/edit?usp=sharing"",""กองทุน!I50"")"),27788974.79)</f>
        <v>27788974.789999999</v>
      </c>
      <c r="J523" s="199">
        <f ca="1">IFERROR(__xludf.DUMMYFUNCTION("IMPORTRANGE(""https://docs.google.com/spreadsheets/d/1muirlRDkqiswvy_NRZ3Yh955hx-PF6_HhssUYiSJj8o/edit?usp=sharing"",""กองทุน!K50"")"),240629.8)</f>
        <v>240629.8</v>
      </c>
      <c r="K523" s="200">
        <f t="shared" ca="1" si="118"/>
        <v>0.86591823490585129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IFERROR(__xludf.DUMMYFUNCTION("IMPORTRANGE(""https://docs.google.com/spreadsheets/d/1muirlRDkqiswvy_NRZ3Yh955hx-PF6_HhssUYiSJj8o/edit?usp=sharing"",""กองทุน!H50"")"),1688)</f>
        <v>1688</v>
      </c>
      <c r="J524" s="199">
        <f ca="1">IFERROR(__xludf.DUMMYFUNCTION("IMPORTRANGE(""https://docs.google.com/spreadsheets/d/1muirlRDkqiswvy_NRZ3Yh955hx-PF6_HhssUYiSJj8o/edit?usp=sharing"",""กองทุน!J50"")"),34)</f>
        <v>34</v>
      </c>
      <c r="K524" s="200">
        <f t="shared" ca="1" si="118"/>
        <v>2.014218009478673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IFERROR(__xludf.DUMMYFUNCTION("IMPORTRANGE(""https://docs.google.com/spreadsheets/d/1muirlRDkqiswvy_NRZ3Yh955hx-PF6_HhssUYiSJj8o/edit?usp=sharing"",""กองทุน!N50"")"),1781018.74)</f>
        <v>1781018.74</v>
      </c>
      <c r="J525" s="199">
        <f ca="1">IFERROR(__xludf.DUMMYFUNCTION("IMPORTRANGE(""https://docs.google.com/spreadsheets/d/1muirlRDkqiswvy_NRZ3Yh955hx-PF6_HhssUYiSJj8o/edit?usp=sharing"",""กองทุน!P50"")"),169896.72)</f>
        <v>169896.72</v>
      </c>
      <c r="K525" s="200">
        <f t="shared" ca="1" si="118"/>
        <v>9.5392999626719259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IFERROR(__xludf.DUMMYFUNCTION("IMPORTRANGE(""https://docs.google.com/spreadsheets/d/1muirlRDkqiswvy_NRZ3Yh955hx-PF6_HhssUYiSJj8o/edit?usp=sharing"",""กองทุน!M50"")"),104)</f>
        <v>104</v>
      </c>
      <c r="J526" s="199">
        <f ca="1">IFERROR(__xludf.DUMMYFUNCTION("IMPORTRANGE(""https://docs.google.com/spreadsheets/d/1muirlRDkqiswvy_NRZ3Yh955hx-PF6_HhssUYiSJj8o/edit?usp=sharing"",""กองทุน!O50"")"),12)</f>
        <v>12</v>
      </c>
      <c r="K526" s="200">
        <f t="shared" ca="1" si="118"/>
        <v>11.538461538461538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IFERROR(__xludf.DUMMYFUNCTION("IMPORTRANGE(""https://docs.google.com/spreadsheets/d/1muirlRDkqiswvy_NRZ3Yh955hx-PF6_HhssUYiSJj8o/edit?usp=sharing"",""กองทุน!S50"")"),8000000)</f>
        <v>8000000</v>
      </c>
      <c r="J527" s="199">
        <f ca="1">IFERROR(__xludf.DUMMYFUNCTION("IMPORTRANGE(""https://docs.google.com/spreadsheets/d/1muirlRDkqiswvy_NRZ3Yh955hx-PF6_HhssUYiSJj8o/edit?usp=sharing"",""กองทุน!U50"")"),0)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IFERROR(__xludf.DUMMYFUNCTION("IMPORTRANGE(""https://docs.google.com/spreadsheets/d/1muirlRDkqiswvy_NRZ3Yh955hx-PF6_HhssUYiSJj8o/edit?usp=sharing"",""กองทุน!R50"")"),200)</f>
        <v>200</v>
      </c>
      <c r="J528" s="321">
        <f ca="1">IFERROR(__xludf.DUMMYFUNCTION("IMPORTRANGE(""https://docs.google.com/spreadsheets/d/1muirlRDkqiswvy_NRZ3Yh955hx-PF6_HhssUYiSJj8o/edit?usp=sharing"",""กองทุน!T50"")"),0)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236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350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374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375"/>
      <c r="J6" s="15"/>
      <c r="K6" s="16"/>
      <c r="L6" s="16">
        <f t="shared" ref="L6:M6" ca="1" si="0">L9+L32+L52+L68+L144+L169+L185+L199+L214+L228</f>
        <v>2597960</v>
      </c>
      <c r="M6" s="16">
        <f t="shared" si="0"/>
        <v>118467.23999999999</v>
      </c>
      <c r="N6" s="17">
        <f ca="1">IF(L6&gt;0,M6*100/L6,0)</f>
        <v>4.5600101618192737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76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577000</v>
      </c>
      <c r="M9" s="40">
        <f>SUM(M11:M12)</f>
        <v>9376.26</v>
      </c>
      <c r="N9" s="39">
        <f ca="1">IF(L9&gt;0,M9*100/L9,0)</f>
        <v>1.625001733102253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IFERROR(__xludf.DUMMYFUNCTION("IMPORTRANGE(""https://docs.google.com/spreadsheets/d/1C3CXT74ZlgGe6_JY_1olB1XN4rF0dxEuIIF-xsYjHgg/edit?usp=sharing"",""พรบ!C51"")"),577000)</f>
        <v>577000</v>
      </c>
      <c r="M12" s="49">
        <f>SUM(M13:M14)</f>
        <v>9376.26</v>
      </c>
      <c r="N12" s="49">
        <f t="shared" ca="1" si="4"/>
        <v>1.625001733102253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IFERROR(__xludf.DUMMYFUNCTION("IMPORTRANGE(""https://docs.google.com/spreadsheets/d/1C3CXT74ZlgGe6_JY_1olB1XN4rF0dxEuIIF-xsYjHgg/edit?usp=sharing"",""พรบ!D51"")"),205000)</f>
        <v>205000</v>
      </c>
      <c r="M13" s="53">
        <v>3344</v>
      </c>
      <c r="N13" s="52">
        <f t="shared" ca="1" si="4"/>
        <v>1.6312195121951218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IFERROR(__xludf.DUMMYFUNCTION("IMPORTRANGE(""https://docs.google.com/spreadsheets/d/1C3CXT74ZlgGe6_JY_1olB1XN4rF0dxEuIIF-xsYjHgg/edit?usp=sharing"",""พรบ!E51"")"),372000)</f>
        <v>372000</v>
      </c>
      <c r="M14" s="53">
        <v>6032.26</v>
      </c>
      <c r="N14" s="52">
        <f t="shared" ca="1" si="4"/>
        <v>1.6215752688172043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66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66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IFERROR(__xludf.DUMMYFUNCTION("IMPORTRANGE(""https://docs.google.com/spreadsheets/d/1C3CXT74ZlgGe6_JY_1olB1XN4rF0dxEuIIF-xsYjHgg/edit?usp=sharing"",""พรบ!H51"")"),0)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IFERROR(__xludf.DUMMYFUNCTION("IMPORTRANGE(""https://docs.google.com/spreadsheets/d/1C3CXT74ZlgGe6_JY_1olB1XN4rF0dxEuIIF-xsYjHgg/edit?usp=sharing"",""พรบ!I51"")"),0)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IFERROR(__xludf.DUMMYFUNCTION("IMPORTRANGE(""https://docs.google.com/spreadsheets/d/1C3CXT74ZlgGe6_JY_1olB1XN4rF0dxEuIIF-xsYjHgg/edit?usp=sharing"",""พรบ!J51"")"),1)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IFERROR(__xludf.DUMMYFUNCTION("IMPORTRANGE(""https://docs.google.com/spreadsheets/d/1C3CXT74ZlgGe6_JY_1olB1XN4rF0dxEuIIF-xsYjHgg/edit?usp=sharing"",""พรบ!K51"")"),30)</f>
        <v>30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IFERROR(__xludf.DUMMYFUNCTION("IMPORTRANGE(""https://docs.google.com/spreadsheets/d/1C3CXT74ZlgGe6_JY_1olB1XN4rF0dxEuIIF-xsYjHgg/edit?usp=sharing"",""พรบ!L51"")"),0)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IFERROR(__xludf.DUMMYFUNCTION("IMPORTRANGE(""https://docs.google.com/spreadsheets/d/1C3CXT74ZlgGe6_JY_1olB1XN4rF0dxEuIIF-xsYjHgg/edit?usp=sharing"",""พรบ!M51"")"),0)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IFERROR(__xludf.DUMMYFUNCTION("IMPORTRANGE(""https://docs.google.com/spreadsheets/d/1C3CXT74ZlgGe6_JY_1olB1XN4rF0dxEuIIF-xsYjHgg/edit?usp=sharing"",""พรบ!N51"")"),0)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IFERROR(__xludf.DUMMYFUNCTION("IMPORTRANGE(""https://docs.google.com/spreadsheets/d/1C3CXT74ZlgGe6_JY_1olB1XN4rF0dxEuIIF-xsYjHgg/edit?usp=sharing"",""พรบ!O51"")"),122100)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IFERROR(__xludf.DUMMYFUNCTION("IMPORTRANGE(""https://docs.google.com/spreadsheets/d/1C3CXT74ZlgGe6_JY_1olB1XN4rF0dxEuIIF-xsYjHgg/edit?usp=sharing"",""พรบ!Q51"")"),122100)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IFERROR(__xludf.DUMMYFUNCTION("IMPORTRANGE(""https://docs.google.com/spreadsheets/d/1C3CXT74ZlgGe6_JY_1olB1XN4rF0dxEuIIF-xsYjHgg/edit?usp=sharing"",""พรบ!R51"")"),1)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IFERROR(__xludf.DUMMYFUNCTION("IMPORTRANGE(""https://docs.google.com/spreadsheets/d/1C3CXT74ZlgGe6_JY_1olB1XN4rF0dxEuIIF-xsYjHgg/edit?usp=sharing"",""พรบ!S51"")"),4)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IFERROR(__xludf.DUMMYFUNCTION("IMPORTRANGE(""https://docs.google.com/spreadsheets/d/1C3CXT74ZlgGe6_JY_1olB1XN4rF0dxEuIIF-xsYjHgg/edit?usp=sharing"",""พรบ!T51"")"),4)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IFERROR(__xludf.DUMMYFUNCTION("IMPORTRANGE(""https://docs.google.com/spreadsheets/d/1C3CXT74ZlgGe6_JY_1olB1XN4rF0dxEuIIF-xsYjHgg/edit?usp=sharing"",""พรบ!U51"")"),4)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IFERROR(__xludf.DUMMYFUNCTION("IMPORTRANGE(""https://docs.google.com/spreadsheets/d/1C3CXT74ZlgGe6_JY_1olB1XN4rF0dxEuIIF-xsYjHgg/edit?usp=sharing"",""พรบ!V51"")"),4)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IFERROR(__xludf.DUMMYFUNCTION("IMPORTRANGE(""https://docs.google.com/spreadsheets/d/1C3CXT74ZlgGe6_JY_1olB1XN4rF0dxEuIIF-xsYjHgg/edit?usp=sharing"",""พรบ!W51"")"),1)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77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IFERROR(__xludf.DUMMYFUNCTION("IMPORTRANGE(""https://docs.google.com/spreadsheets/d/1C3CXT74ZlgGe6_JY_1olB1XN4rF0dxEuIIF-xsYjHgg/edit?usp=sharing"",""พรบ!Z51"")"),0)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1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IFERROR(__xludf.DUMMYFUNCTION("IMPORTRANGE(""https://docs.google.com/spreadsheets/d/1C3CXT74ZlgGe6_JY_1olB1XN4rF0dxEuIIF-xsYjHgg/edit?usp=sharing"",""พรบ!AA51"")"),0)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37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50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619500</v>
      </c>
      <c r="M68" s="138">
        <f t="shared" si="16"/>
        <v>16725.809999999998</v>
      </c>
      <c r="N68" s="137">
        <f ca="1">IF(L68&gt;0,M68*100/L68,0)</f>
        <v>2.6998886198547214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379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619500</v>
      </c>
      <c r="M71" s="139">
        <f>SUM(M72:M73)</f>
        <v>16725.809999999998</v>
      </c>
      <c r="N71" s="49">
        <f t="shared" ca="1" si="17"/>
        <v>2.6998886198547214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IFERROR(__xludf.DUMMYFUNCTION("IMPORTRANGE(""https://docs.google.com/spreadsheets/d/1C3CXT74ZlgGe6_JY_1olB1XN4rF0dxEuIIF-xsYjHgg/edit?usp=sharing"",""พรบ!AD51"")"),264000)</f>
        <v>264000</v>
      </c>
      <c r="M72" s="53">
        <v>10693.55</v>
      </c>
      <c r="N72" s="52">
        <f t="shared" ca="1" si="17"/>
        <v>4.0505871212121214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355500</v>
      </c>
      <c r="M73" s="52">
        <f t="shared" si="18"/>
        <v>6032.26</v>
      </c>
      <c r="N73" s="52">
        <f t="shared" ca="1" si="17"/>
        <v>1.6968382559774964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9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IFERROR(__xludf.DUMMYFUNCTION("IMPORTRANGE(""https://docs.google.com/spreadsheets/d/1C3CXT74ZlgGe6_JY_1olB1XN4rF0dxEuIIF-xsYjHgg/edit?usp=sharing"",""พรบ!AH51"")"),42000)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IFERROR(__xludf.DUMMYFUNCTION("IMPORTRANGE(""https://docs.google.com/spreadsheets/d/1C3CXT74ZlgGe6_JY_1olB1XN4rF0dxEuIIF-xsYjHgg/edit?usp=sharing"",""พรบ!AI51"")"),3)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IFERROR(__xludf.DUMMYFUNCTION("IMPORTRANGE(""https://docs.google.com/spreadsheets/d/1C3CXT74ZlgGe6_JY_1olB1XN4rF0dxEuIIF-xsYjHgg/edit?usp=sharing"",""กปร!C51"")"),36000)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5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IFERROR(__xludf.DUMMYFUNCTION("IMPORTRANGE(""https://docs.google.com/spreadsheets/d/1C3CXT74ZlgGe6_JY_1olB1XN4rF0dxEuIIF-xsYjHgg/edit?usp=sharing"",""พรบ!AJ51"")"),0)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IFERROR(__xludf.DUMMYFUNCTION("IMPORTRANGE(""https://docs.google.com/spreadsheets/d/1C3CXT74ZlgGe6_JY_1olB1XN4rF0dxEuIIF-xsYjHgg/edit?usp=sharing"",""พรบ!AK51"")"),0)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IFERROR(__xludf.DUMMYFUNCTION("IMPORTRANGE(""https://docs.google.com/spreadsheets/d/1C3CXT74ZlgGe6_JY_1olB1XN4rF0dxEuIIF-xsYjHgg/edit?usp=sharing"",""กปร!D51"")"),0)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IFERROR(__xludf.DUMMYFUNCTION("IMPORTRANGE(""https://docs.google.com/spreadsheets/d/1C3CXT74ZlgGe6_JY_1olB1XN4rF0dxEuIIF-xsYjHgg/edit?usp=sharing"",""พรบ!AL51"")"),0)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IFERROR(__xludf.DUMMYFUNCTION("IMPORTRANGE(""https://docs.google.com/spreadsheets/d/1C3CXT74ZlgGe6_JY_1olB1XN4rF0dxEuIIF-xsYjHgg/edit?usp=sharing"",""กปร!E51"")"),0)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8100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IFERROR(__xludf.DUMMYFUNCTION("IMPORTRANGE(""https://docs.google.com/spreadsheets/d/1C3CXT74ZlgGe6_JY_1olB1XN4rF0dxEuIIF-xsYjHgg/edit?usp=sharing"",""พรบ!AM51"")"),8100)</f>
        <v>8100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IFERROR(__xludf.DUMMYFUNCTION("IMPORTRANGE(""https://docs.google.com/spreadsheets/d/1C3CXT74ZlgGe6_JY_1olB1XN4rF0dxEuIIF-xsYjHgg/edit?usp=sharing"",""พรบ!AO51"")"),12800)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IFERROR(__xludf.DUMMYFUNCTION("IMPORTRANGE(""https://docs.google.com/spreadsheets/d/1C3CXT74ZlgGe6_JY_1olB1XN4rF0dxEuIIF-xsYjHgg/edit?usp=sharing"",""พรบ!AP51"")"),12800)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IFERROR(__xludf.DUMMYFUNCTION("IMPORTRANGE(""https://docs.google.com/spreadsheets/d/1C3CXT74ZlgGe6_JY_1olB1XN4rF0dxEuIIF-xsYjHgg/edit?usp=sharing"",""กปร!F51"")"),4100)</f>
        <v>4100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IFERROR(__xludf.DUMMYFUNCTION("IMPORTRANGE(""https://docs.google.com/spreadsheets/d/1C3CXT74ZlgGe6_JY_1olB1XN4rF0dxEuIIF-xsYjHgg/edit?usp=sharing"",""พรบ!AQ51"")"),0)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IFERROR(__xludf.DUMMYFUNCTION("IMPORTRANGE(""https://docs.google.com/spreadsheets/d/1C3CXT74ZlgGe6_JY_1olB1XN4rF0dxEuIIF-xsYjHgg/edit?usp=sharing"",""กปร!G51"")"),0)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19.5" customHeight="1" x14ac:dyDescent="0.55000000000000004">
      <c r="A129" s="140"/>
      <c r="B129" s="141"/>
      <c r="C129" s="152" t="s">
        <v>237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50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297900</v>
      </c>
      <c r="M129" s="147">
        <f>SUM(M130:M131)</f>
        <v>6032.26</v>
      </c>
      <c r="N129" s="147">
        <f t="shared" ref="N129:N132" ca="1" si="33">+IF(L129&gt;0,M129*100/L129,0)</f>
        <v>2.0249278281302452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297900</v>
      </c>
      <c r="M131" s="49">
        <f>M132</f>
        <v>6032.26</v>
      </c>
      <c r="N131" s="49">
        <f t="shared" ca="1" si="33"/>
        <v>2.0249278281302452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IFERROR(__xludf.DUMMYFUNCTION("IMPORTRANGE(""https://docs.google.com/spreadsheets/d/1C3CXT74ZlgGe6_JY_1olB1XN4rF0dxEuIIF-xsYjHgg/edit?usp=sharing"",""พรบ!AR51"")"),297900)</f>
        <v>297900</v>
      </c>
      <c r="M132" s="53">
        <v>6032.26</v>
      </c>
      <c r="N132" s="52">
        <f t="shared" ca="1" si="33"/>
        <v>2.0249278281302452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IFERROR(__xludf.DUMMYFUNCTION("IMPORTRANGE(""https://docs.google.com/spreadsheets/d/1C3CXT74ZlgGe6_JY_1olB1XN4rF0dxEuIIF-xsYjHgg/edit?usp=sharing"",""พรบ!AS51"")"),50)</f>
        <v>50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IFERROR(__xludf.DUMMYFUNCTION("IMPORTRANGE(""https://docs.google.com/spreadsheets/d/1C3CXT74ZlgGe6_JY_1olB1XN4rF0dxEuIIF-xsYjHgg/edit?usp=sharing"",""กปร!H51"")"),96900)</f>
        <v>96900</v>
      </c>
      <c r="M138" s="360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IFERROR(__xludf.DUMMYFUNCTION("IMPORTRANGE(""https://docs.google.com/spreadsheets/d/1C3CXT74ZlgGe6_JY_1olB1XN4rF0dxEuIIF-xsYjHgg/edit?usp=sharing"",""พรบ!AT51"")"),50)</f>
        <v>50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IFERROR(__xludf.DUMMYFUNCTION("IMPORTRANGE(""https://docs.google.com/spreadsheets/d/1C3CXT74ZlgGe6_JY_1olB1XN4rF0dxEuIIF-xsYjHgg/edit?usp=sharing"",""กปร!I51"")"),25000)</f>
        <v>25000</v>
      </c>
      <c r="M140" s="360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IFERROR(__xludf.DUMMYFUNCTION("IMPORTRANGE(""https://docs.google.com/spreadsheets/d/1C3CXT74ZlgGe6_JY_1olB1XN4rF0dxEuIIF-xsYjHgg/edit?usp=sharing"",""พรบ!AU51"")"),0)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IFERROR(__xludf.DUMMYFUNCTION("IMPORTRANGE(""https://docs.google.com/spreadsheets/d/1C3CXT74ZlgGe6_JY_1olB1XN4rF0dxEuIIF-xsYjHgg/edit?usp=sharing"",""กปร!J51"")"),10000)</f>
        <v>10000</v>
      </c>
      <c r="M141" s="360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IFERROR(__xludf.DUMMYFUNCTION("IMPORTRANGE(""https://docs.google.com/spreadsheets/d/1C3CXT74ZlgGe6_JY_1olB1XN4rF0dxEuIIF-xsYjHgg/edit?usp=sharing"",""พรบ!AY51"")"),20210)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379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IFERROR(__xludf.DUMMYFUNCTION("IMPORTRANGE(""https://docs.google.com/spreadsheets/d/1C3CXT74ZlgGe6_JY_1olB1XN4rF0dxEuIIF-xsYjHgg/edit?usp=sharing"",""พรบ!BA51"")"),14)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379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380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381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89000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IFERROR(__xludf.DUMMYFUNCTION("IMPORTRANGE(""https://docs.google.com/spreadsheets/d/1C3CXT74ZlgGe6_JY_1olB1XN4rF0dxEuIIF-xsYjHgg/edit?usp=sharing"",""พรบ!BD51"")"),0)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IFERROR(__xludf.DUMMYFUNCTION("IMPORTRANGE(""https://docs.google.com/spreadsheets/d/1C3CXT74ZlgGe6_JY_1olB1XN4rF0dxEuIIF-xsYjHgg/edit?usp=sharing"",""พรบ!BE51"")"),89000)</f>
        <v>89000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IFERROR(__xludf.DUMMYFUNCTION("IMPORTRANGE(""https://docs.google.com/spreadsheets/d/1C3CXT74ZlgGe6_JY_1olB1XN4rF0dxEuIIF-xsYjHgg/edit?usp=sharing"",""พรบ!BF51"")"),1)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IFERROR(__xludf.DUMMYFUNCTION("IMPORTRANGE(""https://docs.google.com/spreadsheets/d/1C3CXT74ZlgGe6_JY_1olB1XN4rF0dxEuIIF-xsYjHgg/edit?usp=sharing"",""พรบ!BG51"")"),25)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IFERROR(__xludf.DUMMYFUNCTION("IMPORTRANGE(""https://docs.google.com/spreadsheets/d/1C3CXT74ZlgGe6_JY_1olB1XN4rF0dxEuIIF-xsYjHgg/edit?usp=sharing"",""พรบ!BH51"")"),25)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IFERROR(__xludf.DUMMYFUNCTION("IMPORTRANGE(""https://docs.google.com/spreadsheets/d/1C3CXT74ZlgGe6_JY_1olB1XN4rF0dxEuIIF-xsYjHgg/edit?usp=sharing"",""พรบ!BI51"")"),1)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382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IFERROR(__xludf.DUMMYFUNCTION("IMPORTRANGE(""https://docs.google.com/spreadsheets/d/1C3CXT74ZlgGe6_JY_1olB1XN4rF0dxEuIIF-xsYjHgg/edit?usp=sharing"",""พรบ!BK51"")"),0)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IFERROR(__xludf.DUMMYFUNCTION("IMPORTRANGE(""https://docs.google.com/spreadsheets/d/1C3CXT74ZlgGe6_JY_1olB1XN4rF0dxEuIIF-xsYjHgg/edit?usp=sharing"",""พรบ!BL51"")"),0)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IFERROR(__xludf.DUMMYFUNCTION("IMPORTRANGE(""https://docs.google.com/spreadsheets/d/1C3CXT74ZlgGe6_JY_1olB1XN4rF0dxEuIIF-xsYjHgg/edit?usp=sharing"",""พรบ!BM51"")"),0)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5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383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382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IFERROR(__xludf.DUMMYFUNCTION("IMPORTRANGE(""https://docs.google.com/spreadsheets/d/1C3CXT74ZlgGe6_JY_1olB1XN4rF0dxEuIIF-xsYjHgg/edit?usp=sharing"",""พรบ!BP51"")"),0)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38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381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610</v>
      </c>
      <c r="J228" s="197">
        <f ca="1">J240</f>
        <v>0</v>
      </c>
      <c r="K228" s="178">
        <f ca="1">IF(I228&gt;0,J228*100/I228,0)</f>
        <v>0</v>
      </c>
      <c r="L228" s="179">
        <f ca="1">L229+L230</f>
        <v>1170150</v>
      </c>
      <c r="M228" s="179">
        <f>SUM(M229:M230)</f>
        <v>92365.17</v>
      </c>
      <c r="N228" s="178">
        <f ca="1">IF(L228&gt;0,M228*100/L228,0)</f>
        <v>7.8934469939751315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1170150</v>
      </c>
      <c r="M230" s="52">
        <f t="shared" si="51"/>
        <v>92365.17</v>
      </c>
      <c r="N230" s="52">
        <f t="shared" ca="1" si="50"/>
        <v>7.8934469939751315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IFERROR(__xludf.DUMMYFUNCTION("IMPORTRANGE(""https://docs.google.com/spreadsheets/d/1C3CXT74ZlgGe6_JY_1olB1XN4rF0dxEuIIF-xsYjHgg/edit?usp=sharing"",""พรบ!BX51"")"),306000)</f>
        <v>306000</v>
      </c>
      <c r="M231" s="53">
        <v>27500</v>
      </c>
      <c r="N231" s="52">
        <f t="shared" ca="1" si="50"/>
        <v>8.9869281045751634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IFERROR(__xludf.DUMMYFUNCTION("IMPORTRANGE(""https://docs.google.com/spreadsheets/d/1C3CXT74ZlgGe6_JY_1olB1XN4rF0dxEuIIF-xsYjHgg/edit?usp=sharing"",""พรบ!BY51"")"),864150)</f>
        <v>864150</v>
      </c>
      <c r="M232" s="53">
        <v>64865.17</v>
      </c>
      <c r="N232" s="52">
        <f t="shared" ca="1" si="50"/>
        <v>7.5062396574668746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IFERROR(__xludf.DUMMYFUNCTION("IMPORTRANGE(""https://docs.google.com/spreadsheets/d/1AGHcLOeeYFL3K4b9R1dSzyJy00PE_ra89DNTVfnxSWM/edit?usp=sharing"",""รวมที่ทำกิน!J40"")"),0)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IFERROR(__xludf.DUMMYFUNCTION("IMPORTRANGE(""https://docs.google.com/spreadsheets/d/1C3CXT74ZlgGe6_JY_1olB1XN4rF0dxEuIIF-xsYjHgg/edit?usp=sharing"",""พรบ!BZ51"")"),4920)</f>
        <v>4920</v>
      </c>
      <c r="J235" s="66">
        <f ca="1">IFERROR(__xludf.DUMMYFUNCTION("IMPORTRANGE(""https://docs.google.com/spreadsheets/d/1AGHcLOeeYFL3K4b9R1dSzyJy00PE_ra89DNTVfnxSWM/edit?usp=sharing"",""รวมที่ทำกิน!L40"")"),0)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IFERROR(__xludf.DUMMYFUNCTION("IMPORTRANGE(""https://docs.google.com/spreadsheets/d/1C3CXT74ZlgGe6_JY_1olB1XN4rF0dxEuIIF-xsYjHgg/edit?usp=sharing"",""พรบ!CA51"")"),610)</f>
        <v>610</v>
      </c>
      <c r="J236" s="66">
        <f ca="1">IFERROR(__xludf.DUMMYFUNCTION("IMPORTRANGE(""https://docs.google.com/spreadsheets/d/1AGHcLOeeYFL3K4b9R1dSzyJy00PE_ra89DNTVfnxSWM/edit?usp=sharing"",""รวมที่ทำกิน!O40"")"),0)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IFERROR(__xludf.DUMMYFUNCTION("IMPORTRANGE(""https://docs.google.com/spreadsheets/d/1AGHcLOeeYFL3K4b9R1dSzyJy00PE_ra89DNTVfnxSWM/edit?usp=sharing"",""รวมที่ทำกิน!Q40"")"),0)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IFERROR(__xludf.DUMMYFUNCTION("IMPORTRANGE(""https://docs.google.com/spreadsheets/d/1C3CXT74ZlgGe6_JY_1olB1XN4rF0dxEuIIF-xsYjHgg/edit?usp=sharing"",""พรบ!CB51"")"),610)</f>
        <v>610</v>
      </c>
      <c r="J238" s="66">
        <f ca="1">IFERROR(__xludf.DUMMYFUNCTION("IMPORTRANGE(""https://docs.google.com/spreadsheets/d/1AGHcLOeeYFL3K4b9R1dSzyJy00PE_ra89DNTVfnxSWM/edit?usp=sharing"",""รวมที่ทำกิน!S40"")"),0)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IFERROR(__xludf.DUMMYFUNCTION("IMPORTRANGE(""https://docs.google.com/spreadsheets/d/1C3CXT74ZlgGe6_JY_1olB1XN4rF0dxEuIIF-xsYjHgg/edit?usp=sharing"",""พรบ!CC51"")"),610)</f>
        <v>610</v>
      </c>
      <c r="J240" s="66">
        <f ca="1">IFERROR(__xludf.DUMMYFUNCTION("IMPORTRANGE(""https://docs.google.com/spreadsheets/d/1AGHcLOeeYFL3K4b9R1dSzyJy00PE_ra89DNTVfnxSWM/edit?usp=sharing"",""รวมที่ทำกิน!W40"")"),0)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IFERROR(__xludf.DUMMYFUNCTION("IMPORTRANGE(""https://docs.google.com/spreadsheets/d/1AGHcLOeeYFL3K4b9R1dSzyJy00PE_ra89DNTVfnxSWM/edit?usp=sharing"",""รวมที่ทำกิน!Y40"")"),0)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385"/>
      <c r="J242" s="212"/>
      <c r="K242" s="213"/>
      <c r="L242" s="213">
        <f t="shared" ref="L242:M242" ca="1" si="53">SUM(L244,L275,L296,L330,L350,L426,L444,L457,L473,L490)</f>
        <v>2301026</v>
      </c>
      <c r="M242" s="213">
        <f t="shared" si="53"/>
        <v>28529.040000000001</v>
      </c>
      <c r="N242" s="213">
        <f ca="1">+IF(L242&gt;0,M242*100/L242,0)</f>
        <v>1.2398399670407896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386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116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374170</v>
      </c>
      <c r="M244" s="228">
        <f t="shared" si="56"/>
        <v>10432.26</v>
      </c>
      <c r="N244" s="228">
        <f ca="1">+IF(L244&gt;0,M244*100/L244,0)</f>
        <v>2.7881070101825371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61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374170</v>
      </c>
      <c r="M247" s="49">
        <f t="shared" si="58"/>
        <v>10432.26</v>
      </c>
      <c r="N247" s="49">
        <f t="shared" ca="1" si="57"/>
        <v>2.7881070101825371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IFERROR(__xludf.DUMMYFUNCTION("IMPORTRANGE(""https://docs.google.com/spreadsheets/d/1C3CXT74ZlgGe6_JY_1olB1XN4rF0dxEuIIF-xsYjHgg/edit?usp=sharing"",""งบกองทุน!e51"")"),374170)</f>
        <v>374170</v>
      </c>
      <c r="M249" s="52">
        <f>SUM(M250:M253)</f>
        <v>10432.26</v>
      </c>
      <c r="N249" s="52">
        <f t="shared" ca="1" si="57"/>
        <v>2.7881070101825371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6032.26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4400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IFERROR(__xludf.DUMMYFUNCTION("IMPORTRANGE(""https://docs.google.com/spreadsheets/d/1C3CXT74ZlgGe6_JY_1olB1XN4rF0dxEuIIF-xsYjHgg/edit?usp=sharing"",""งบกองทุน!f51"")"),0)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116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IFERROR(__xludf.DUMMYFUNCTION("IMPORTRANGE(""https://docs.google.com/spreadsheets/d/1C3CXT74ZlgGe6_JY_1olB1XN4rF0dxEuIIF-xsYjHgg/edit?usp=sharing"",""งบกองทุน!H51"")"),61)</f>
        <v>61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IFERROR(__xludf.DUMMYFUNCTION("IMPORTRANGE(""https://docs.google.com/spreadsheets/d/1C3CXT74ZlgGe6_JY_1olB1XN4rF0dxEuIIF-xsYjHgg/edit?usp=sharing"",""งบกองทุน!i51"")"),82)</f>
        <v>82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61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IFERROR(__xludf.DUMMYFUNCTION("IMPORTRANGE(""https://docs.google.com/spreadsheets/d/1C3CXT74ZlgGe6_JY_1olB1XN4rF0dxEuIIF-xsYjHgg/edit?usp=sharing"",""งบกองทุน!k51"")"),34)</f>
        <v>34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61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IFERROR(__xludf.DUMMYFUNCTION("IMPORTRANGE(""https://docs.google.com/spreadsheets/d/1C3CXT74ZlgGe6_JY_1olB1XN4rF0dxEuIIF-xsYjHgg/edit?usp=sharing"",""งบกองทุน!m51"")"),0)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116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IFERROR(__xludf.DUMMYFUNCTION("IMPORTRANGE(""https://docs.google.com/spreadsheets/d/1C3CXT74ZlgGe6_JY_1olB1XN4rF0dxEuIIF-xsYjHgg/edit?usp=sharing"",""งบกองทุน!o51"")"),34)</f>
        <v>34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IFERROR(__xludf.DUMMYFUNCTION("IMPORTRANGE(""https://docs.google.com/spreadsheets/d/1C3CXT74ZlgGe6_JY_1olB1XN4rF0dxEuIIF-xsYjHgg/edit?usp=sharing"",""งบกองทุน!p51"")"),82)</f>
        <v>82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IFERROR(__xludf.DUMMYFUNCTION("IMPORTRANGE(""https://docs.google.com/spreadsheets/d/1C3CXT74ZlgGe6_JY_1olB1XN4rF0dxEuIIF-xsYjHgg/edit?usp=sharing"",""งบกองทุน!s51"")"),460140)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IFERROR(__xludf.DUMMYFUNCTION("IMPORTRANGE(""https://docs.google.com/spreadsheets/d/1C3CXT74ZlgGe6_JY_1olB1XN4rF0dxEuIIF-xsYjHgg/edit?usp=sharing"",""งบกองทุน!v51"")"),50)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IFERROR(__xludf.DUMMYFUNCTION("IMPORTRANGE(""https://docs.google.com/spreadsheets/d/1C3CXT74ZlgGe6_JY_1olB1XN4rF0dxEuIIF-xsYjHgg/edit?usp=sharing"",""งบกองทุน!w51"")"),500)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IFERROR(__xludf.DUMMYFUNCTION("IMPORTRANGE(""https://docs.google.com/spreadsheets/d/1C3CXT74ZlgGe6_JY_1olB1XN4rF0dxEuIIF-xsYjHgg/edit?usp=sharing"",""งบกองทุน!x51"")"),50)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186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208700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62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208700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IFERROR(__xludf.DUMMYFUNCTION("IMPORTRANGE(""https://docs.google.com/spreadsheets/d/1C3CXT74ZlgGe6_JY_1olB1XN4rF0dxEuIIF-xsYjHgg/edit?usp=sharing"",""งบกองทุน!aa51"")"),208700)</f>
        <v>208700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66">
        <f t="shared" ref="I311:J311" ca="1" si="72">+I312+I316+I321</f>
        <v>62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199">
        <f ca="1">IFERROR(__xludf.DUMMYFUNCTION("IMPORTRANGE(""https://docs.google.com/spreadsheets/d/1C3CXT74ZlgGe6_JY_1olB1XN4rF0dxEuIIF-xsYjHgg/edit?usp=sharing"",""งบกองทุน!ae51"")"),20)</f>
        <v>20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199">
        <f ca="1">IFERROR(__xludf.DUMMYFUNCTION("IMPORTRANGE(""https://docs.google.com/spreadsheets/d/1C3CXT74ZlgGe6_JY_1olB1XN4rF0dxEuIIF-xsYjHgg/edit?usp=sharing"",""งบกองทุน!ad51"")"),60)</f>
        <v>60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IFERROR(__xludf.DUMMYFUNCTION("IMPORTRANGE(""https://docs.google.com/spreadsheets/d/1C3CXT74ZlgGe6_JY_1olB1XN4rF0dxEuIIF-xsYjHgg/edit?usp=sharing"",""งบกองทุน!af51"")"),20)</f>
        <v>20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IFERROR(__xludf.DUMMYFUNCTION("IMPORTRANGE(""https://docs.google.com/spreadsheets/d/1C3CXT74ZlgGe6_JY_1olB1XN4rF0dxEuIIF-xsYjHgg/edit?usp=sharing"",""งบกองทุน!ag51"")"),20)</f>
        <v>20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199">
        <f ca="1">IFERROR(__xludf.DUMMYFUNCTION("IMPORTRANGE(""https://docs.google.com/spreadsheets/d/1C3CXT74ZlgGe6_JY_1olB1XN4rF0dxEuIIF-xsYjHgg/edit?usp=sharing"",""งบกองทุน!ai51"")"),30)</f>
        <v>30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199">
        <f ca="1">IFERROR(__xludf.DUMMYFUNCTION("IMPORTRANGE(""https://docs.google.com/spreadsheets/d/1C3CXT74ZlgGe6_JY_1olB1XN4rF0dxEuIIF-xsYjHgg/edit?usp=sharing"",""งบกองทุน!ah51"")"),90)</f>
        <v>90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IFERROR(__xludf.DUMMYFUNCTION("IMPORTRANGE(""https://docs.google.com/spreadsheets/d/1C3CXT74ZlgGe6_JY_1olB1XN4rF0dxEuIIF-xsYjHgg/edit?usp=sharing"",""งบกองทุน!aj51"")"),30)</f>
        <v>30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IFERROR(__xludf.DUMMYFUNCTION("IMPORTRANGE(""https://docs.google.com/spreadsheets/d/1C3CXT74ZlgGe6_JY_1olB1XN4rF0dxEuIIF-xsYjHgg/edit?usp=sharing"",""งบกองทุน!ak51"")"),30)</f>
        <v>30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IFERROR(__xludf.DUMMYFUNCTION("IMPORTRANGE(""https://docs.google.com/spreadsheets/d/1C3CXT74ZlgGe6_JY_1olB1XN4rF0dxEuIIF-xsYjHgg/edit?usp=sharing"",""งบกองทุน!al51"")"),30)</f>
        <v>30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199">
        <f ca="1">IFERROR(__xludf.DUMMYFUNCTION("IMPORTRANGE(""https://docs.google.com/spreadsheets/d/1C3CXT74ZlgGe6_JY_1olB1XN4rF0dxEuIIF-xsYjHgg/edit?usp=sharing"",""งบกองทุน!an51"")"),12)</f>
        <v>12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199">
        <f ca="1">IFERROR(__xludf.DUMMYFUNCTION("IMPORTRANGE(""https://docs.google.com/spreadsheets/d/1C3CXT74ZlgGe6_JY_1olB1XN4rF0dxEuIIF-xsYjHgg/edit?usp=sharing"",""งบกองทุน!am51"")"),36)</f>
        <v>36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IFERROR(__xludf.DUMMYFUNCTION("IMPORTRANGE(""https://docs.google.com/spreadsheets/d/1C3CXT74ZlgGe6_JY_1olB1XN4rF0dxEuIIF-xsYjHgg/edit?usp=sharing"",""งบกองทุน!ao51"")"),12)</f>
        <v>12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IFERROR(__xludf.DUMMYFUNCTION("IMPORTRANGE(""https://docs.google.com/spreadsheets/d/1C3CXT74ZlgGe6_JY_1olB1XN4rF0dxEuIIF-xsYjHgg/edit?usp=sharing"",""งบกองทุน!ap51"")"),12)</f>
        <v>12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66">
        <f ca="1">SUM(I326,I327)</f>
        <v>50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IFERROR(__xludf.DUMMYFUNCTION("IMPORTRANGE(""https://docs.google.com/spreadsheets/d/1C3CXT74ZlgGe6_JY_1olB1XN4rF0dxEuIIF-xsYjHgg/edit?usp=sharing"",""งบกองทุน!ar51"")"),20)</f>
        <v>20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IFERROR(__xludf.DUMMYFUNCTION("IMPORTRANGE(""https://docs.google.com/spreadsheets/d/1C3CXT74ZlgGe6_JY_1olB1XN4rF0dxEuIIF-xsYjHgg/edit?usp=sharing"",""งบกองทุน!as51"")"),30)</f>
        <v>30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30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116000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116000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IFERROR(__xludf.DUMMYFUNCTION("IMPORTRANGE(""https://docs.google.com/spreadsheets/d/1C3CXT74ZlgGe6_JY_1olB1XN4rF0dxEuIIF-xsYjHgg/edit?usp=sharing"",""งบกองทุน!av51"")"),116000)</f>
        <v>116000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199">
        <f t="shared" ref="I344:J344" ca="1" si="77">+I345+I346+I347</f>
        <v>30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IFERROR(__xludf.DUMMYFUNCTION("IMPORTRANGE(""https://docs.google.com/spreadsheets/d/1C3CXT74ZlgGe6_JY_1olB1XN4rF0dxEuIIF-xsYjHgg/edit?usp=sharing"",""งบกองทุน!ay51"")"),30)</f>
        <v>30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IFERROR(__xludf.DUMMYFUNCTION("IMPORTRANGE(""https://docs.google.com/spreadsheets/d/1C3CXT74ZlgGe6_JY_1olB1XN4rF0dxEuIIF-xsYjHgg/edit?usp=sharing"",""งบกองทุน!az51"")"),0)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43589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585768</v>
      </c>
      <c r="M350" s="228">
        <f t="shared" si="79"/>
        <v>6032.26</v>
      </c>
      <c r="N350" s="228">
        <f t="shared" ref="N350:N354" ca="1" si="80">+IF(L350&gt;0,M350*100/L350,0)</f>
        <v>1.0298036082544626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585768</v>
      </c>
      <c r="M352" s="52">
        <f t="shared" si="81"/>
        <v>6032.26</v>
      </c>
      <c r="N352" s="52">
        <f t="shared" ca="1" si="80"/>
        <v>1.0298036082544626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IFERROR(__xludf.DUMMYFUNCTION("IMPORTRANGE(""https://docs.google.com/spreadsheets/d/1C3CXT74ZlgGe6_JY_1olB1XN4rF0dxEuIIF-xsYjHgg/edit?usp=sharing"",""งบกองทุน!Bd51"")"),585768)</f>
        <v>585768</v>
      </c>
      <c r="M354" s="52">
        <f>SUM(M355:M358)</f>
        <v>6032.26</v>
      </c>
      <c r="N354" s="52">
        <f t="shared" ca="1" si="80"/>
        <v>1.0298036082544626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6032.26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IFERROR(__xludf.DUMMYFUNCTION("IMPORTRANGE(""https://docs.google.com/spreadsheets/d/1C3CXT74ZlgGe6_JY_1olB1XN4rF0dxEuIIF-xsYjHgg/edit?usp=sharing"",""งบกองทุน!BE51"")"),43589)</f>
        <v>43589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 t="s">
        <v>21</v>
      </c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47">
        <f ca="1">I359</f>
        <v>43589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47">
        <f ca="1">IFERROR(__xludf.DUMMYFUNCTION("IMPORTRANGE(""https://docs.google.com/spreadsheets/d/1C3CXT74ZlgGe6_JY_1olB1XN4rF0dxEuIIF-xsYjHgg/edit?usp=sharing"",""งบกองทุน!Bf51"")"),5754)</f>
        <v>5754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47">
        <f ca="1">+I359</f>
        <v>43589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47">
        <f ca="1">IFERROR(__xludf.DUMMYFUNCTION("IMPORTRANGE(""https://docs.google.com/spreadsheets/d/1C3CXT74ZlgGe6_JY_1olB1XN4rF0dxEuIIF-xsYjHgg/edit?usp=sharing"",""งบกองทุน!Bf51"")"),5754)</f>
        <v>5754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47">
        <f ca="1">+I359</f>
        <v>43589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47">
        <f ca="1">I361</f>
        <v>5754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IFERROR(__xludf.DUMMYFUNCTION("IMPORTRANGE(""https://docs.google.com/spreadsheets/d/1C3CXT74ZlgGe6_JY_1olB1XN4rF0dxEuIIF-xsYjHgg/edit?usp=sharing"",""งบกองทุน!cd51"")"),4190)</f>
        <v>4190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47">
        <f ca="1">IFERROR(__xludf.DUMMYFUNCTION("IMPORTRANGE(""https://docs.google.com/spreadsheets/d/1C3CXT74ZlgGe6_JY_1olB1XN4rF0dxEuIIF-xsYjHgg/edit?usp=sharing"",""งบกองทุน!cd51"")"),4190)</f>
        <v>4190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47">
        <f ca="1">IFERROR(__xludf.DUMMYFUNCTION("IMPORTRANGE(""https://docs.google.com/spreadsheets/d/1C3CXT74ZlgGe6_JY_1olB1XN4rF0dxEuIIF-xsYjHgg/edit?usp=sharing"",""งบกองทุน!cc51"")"),456)</f>
        <v>456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379">
        <f ca="1">IFERROR(__xludf.DUMMYFUNCTION("IMPORTRANGE(""https://docs.google.com/spreadsheets/d/1C3CXT74ZlgGe6_JY_1olB1XN4rF0dxEuIIF-xsYjHgg/edit?usp=sharing"",""งบกองทุน!cz51"")"),0)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5">
        <f ca="1">IFERROR(__xludf.DUMMYFUNCTION("IMPORTRANGE(""https://docs.google.com/spreadsheets/d/1C3CXT74ZlgGe6_JY_1olB1XN4rF0dxEuIIF-xsYjHgg/edit?usp=sharing"",""งบกองทุน!cz51"")"),0)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5">
        <f ca="1">IFERROR(__xludf.DUMMYFUNCTION("IMPORTRANGE(""https://docs.google.com/spreadsheets/d/1C3CXT74ZlgGe6_JY_1olB1XN4rF0dxEuIIF-xsYjHgg/edit?usp=sharing"",""งบกองทุน!cy51"")"),0)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IFERROR(__xludf.DUMMYFUNCTION("IMPORTRANGE(""https://docs.google.com/spreadsheets/d/1C3CXT74ZlgGe6_JY_1olB1XN4rF0dxEuIIF-xsYjHgg/edit?usp=sharing"",""งบกองทุน!db51"")"),0)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IFERROR(__xludf.DUMMYFUNCTION("IMPORTRANGE(""https://docs.google.com/spreadsheets/d/1C3CXT74ZlgGe6_JY_1olB1XN4rF0dxEuIIF-xsYjHgg/edit?usp=sharing"",""งบกองทุน!da51"")"),0)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IFERROR(__xludf.DUMMYFUNCTION("IMPORTRANGE(""https://docs.google.com/spreadsheets/d/1C3CXT74ZlgGe6_JY_1olB1XN4rF0dxEuIIF-xsYjHgg/edit?usp=sharing"",""งบกองทุน!dd51"")"),0)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IFERROR(__xludf.DUMMYFUNCTION("IMPORTRANGE(""https://docs.google.com/spreadsheets/d/1C3CXT74ZlgGe6_JY_1olB1XN4rF0dxEuIIF-xsYjHgg/edit?usp=sharing"",""งบกองทุน!dc51"")"),0)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IFERROR(__xludf.DUMMYFUNCTION("IMPORTRANGE(""https://docs.google.com/spreadsheets/d/1C3CXT74ZlgGe6_JY_1olB1XN4rF0dxEuIIF-xsYjHgg/edit?usp=sharing"",""งบกองทุน!df51"")"),0)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IFERROR(__xludf.DUMMYFUNCTION("IMPORTRANGE(""https://docs.google.com/spreadsheets/d/1C3CXT74ZlgGe6_JY_1olB1XN4rF0dxEuIIF-xsYjHgg/edit?usp=sharing"",""งบกองทุน!de51"")"),0)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8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8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26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37740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37740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IFERROR(__xludf.DUMMYFUNCTION("IMPORTRANGE(""https://docs.google.com/spreadsheets/d/1C3CXT74ZlgGe6_JY_1olB1XN4rF0dxEuIIF-xsYjHgg/edit?usp=sharing"",""งบกองทุน!dn51"")"),0)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IFERROR(__xludf.DUMMYFUNCTION("IMPORTRANGE(""https://docs.google.com/spreadsheets/d/1C3CXT74ZlgGe6_JY_1olB1XN4rF0dxEuIIF-xsYjHgg/edit?usp=sharing"",""งบกองทุน!do51"")"),37740)</f>
        <v>37740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IFERROR(__xludf.DUMMYFUNCTION("IMPORTRANGE(""https://docs.google.com/spreadsheets/d/1C3CXT74ZlgGe6_JY_1olB1XN4rF0dxEuIIF-xsYjHgg/edit?usp=sharing"",""งบกองทุน!dq51"")"),26)</f>
        <v>26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IFERROR(__xludf.DUMMYFUNCTION("IMPORTRANGE(""https://docs.google.com/spreadsheets/d/1C3CXT74ZlgGe6_JY_1olB1XN4rF0dxEuIIF-xsYjHgg/edit?usp=sharing"",""งบกองทุน!dr51"")"),26)</f>
        <v>26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388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IFERROR(__xludf.DUMMYFUNCTION("IMPORTRANGE(""https://docs.google.com/spreadsheets/d/1C3CXT74ZlgGe6_JY_1olB1XN4rF0dxEuIIF-xsYjHgg/edit?usp=sharing"",""งบกองทุน!dt51"")"),0)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IFERROR(__xludf.DUMMYFUNCTION("IMPORTRANGE(""https://docs.google.com/spreadsheets/d/1C3CXT74ZlgGe6_JY_1olB1XN4rF0dxEuIIF-xsYjHgg/edit?usp=sharing"",""งบกองทุน!du51"")"),0)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IFERROR(__xludf.DUMMYFUNCTION("IMPORTRANGE(""https://docs.google.com/spreadsheets/d/1C3CXT74ZlgGe6_JY_1olB1XN4rF0dxEuIIF-xsYjHgg/edit?usp=sharing"",""งบกองทุน!dw51"")"),0)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IFERROR(__xludf.DUMMYFUNCTION("IMPORTRANGE(""https://docs.google.com/spreadsheets/d/1C3CXT74ZlgGe6_JY_1olB1XN4rF0dxEuIIF-xsYjHgg/edit?usp=sharing"",""งบกองทุน!dx51"")"),0)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IFERROR(__xludf.DUMMYFUNCTION("IMPORTRANGE(""https://docs.google.com/spreadsheets/d/1C3CXT74ZlgGe6_JY_1olB1XN4rF0dxEuIIF-xsYjHgg/edit?usp=sharing"",""งบกองทุน!dy51"")"),0)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IFERROR(__xludf.DUMMYFUNCTION("IMPORTRANGE(""https://docs.google.com/spreadsheets/d/1C3CXT74ZlgGe6_JY_1olB1XN4rF0dxEuIIF-xsYjHgg/edit?usp=sharing"",""งบกองทุน!dz51"")"),0)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4200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167200</v>
      </c>
      <c r="M457" s="228">
        <f t="shared" si="103"/>
        <v>6032.26</v>
      </c>
      <c r="N457" s="228">
        <f t="shared" ref="N457:N461" ca="1" si="104">+IF(L457&gt;0,M457*100/L457,0)</f>
        <v>3.607811004784689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167200</v>
      </c>
      <c r="M459" s="52">
        <f t="shared" si="105"/>
        <v>6032.26</v>
      </c>
      <c r="N459" s="52">
        <f t="shared" ca="1" si="104"/>
        <v>3.607811004784689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IFERROR(__xludf.DUMMYFUNCTION("IMPORTRANGE(""https://docs.google.com/spreadsheets/d/1C3CXT74ZlgGe6_JY_1olB1XN4rF0dxEuIIF-xsYjHgg/edit?usp=sharing"",""งบกองทุน!Eb51"")"),0)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IFERROR(__xludf.DUMMYFUNCTION("IMPORTRANGE(""https://docs.google.com/spreadsheets/d/1C3CXT74ZlgGe6_JY_1olB1XN4rF0dxEuIIF-xsYjHgg/edit?usp=sharing"",""งบกองทุน!Ec51"")"),167200)</f>
        <v>167200</v>
      </c>
      <c r="M461" s="52">
        <f>SUM(M462:M465)</f>
        <v>6032.26</v>
      </c>
      <c r="N461" s="52">
        <f t="shared" ca="1" si="104"/>
        <v>3.607811004784689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6032.26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47">
        <f ca="1">IFERROR(__xludf.DUMMYFUNCTION("IMPORTRANGE(""https://docs.google.com/spreadsheets/d/1C3CXT74ZlgGe6_JY_1olB1XN4rF0dxEuIIF-xsYjHgg/edit?usp=sharing"",""งบกองทุน!Ed51"")"),4200)</f>
        <v>4200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216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330408</v>
      </c>
      <c r="M473" s="228">
        <f>SUM(M474:M475)</f>
        <v>6032.26</v>
      </c>
      <c r="N473" s="228">
        <f t="shared" ref="N473:N477" ca="1" si="107">+IF(L473&gt;0,M473*100/L473,0)</f>
        <v>1.8257003462385899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330408</v>
      </c>
      <c r="M475" s="52">
        <f t="shared" si="108"/>
        <v>6032.26</v>
      </c>
      <c r="N475" s="52">
        <f t="shared" ca="1" si="107"/>
        <v>1.8257003462385899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IFERROR(__xludf.DUMMYFUNCTION("IMPORTRANGE(""https://docs.google.com/spreadsheets/d/1C3CXT74ZlgGe6_JY_1olB1XN4rF0dxEuIIF-xsYjHgg/edit?usp=sharing"",""งบกองทุน!Ek51"")"),0)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IFERROR(__xludf.DUMMYFUNCTION("IMPORTRANGE(""https://docs.google.com/spreadsheets/d/1C3CXT74ZlgGe6_JY_1olB1XN4rF0dxEuIIF-xsYjHgg/edit?usp=sharing"",""งบกองทุน!El51"")"),330408)</f>
        <v>330408</v>
      </c>
      <c r="M477" s="52">
        <f>SUM(M478:M481)</f>
        <v>6032.26</v>
      </c>
      <c r="N477" s="52">
        <f t="shared" ca="1" si="107"/>
        <v>1.8257003462385899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6032.26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IFERROR(__xludf.DUMMYFUNCTION("IMPORTRANGE(""https://docs.google.com/spreadsheets/d/1C3CXT74ZlgGe6_JY_1olB1XN4rF0dxEuIIF-xsYjHgg/edit?usp=sharing"",""งบกองทุน!Em51"")"),216)</f>
        <v>216</v>
      </c>
      <c r="J482" s="66">
        <f ca="1">IFERROR(__xludf.DUMMYFUNCTION("IMPORTRANGE(""https://docs.google.com/spreadsheets/d/1AGHcLOeeYFL3K4b9R1dSzyJy00PE_ra89DNTVfnxSWM/edit?usp=sharing"",""รวมที่ชุมชน!G40"")"),0)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IFERROR(__xludf.DUMMYFUNCTION("IMPORTRANGE(""https://docs.google.com/spreadsheets/d/1C3CXT74ZlgGe6_JY_1olB1XN4rF0dxEuIIF-xsYjHgg/edit?usp=sharing"",""งบกองทุน!En51"")"),0)</f>
        <v>0</v>
      </c>
      <c r="J483" s="66">
        <f ca="1">IFERROR(__xludf.DUMMYFUNCTION("IMPORTRANGE(""https://docs.google.com/spreadsheets/d/1AGHcLOeeYFL3K4b9R1dSzyJy00PE_ra89DNTVfnxSWM/edit?usp=sharing"",""รวมที่ชุมชน!H40"")"),0)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IFERROR(__xludf.DUMMYFUNCTION("IMPORTRANGE(""https://docs.google.com/spreadsheets/d/1C3CXT74ZlgGe6_JY_1olB1XN4rF0dxEuIIF-xsYjHgg/edit?usp=sharing"",""งบกองทุน!Eo51"")"),216)</f>
        <v>216</v>
      </c>
      <c r="J484" s="66">
        <f ca="1">IFERROR(__xludf.DUMMYFUNCTION("IMPORTRANGE(""https://docs.google.com/spreadsheets/d/1AGHcLOeeYFL3K4b9R1dSzyJy00PE_ra89DNTVfnxSWM/edit?usp=sharing"",""รวมที่ชุมชน!J40"")"),0)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IFERROR(__xludf.DUMMYFUNCTION("IMPORTRANGE(""https://docs.google.com/spreadsheets/d/1C3CXT74ZlgGe6_JY_1olB1XN4rF0dxEuIIF-xsYjHgg/edit?usp=sharing"",""งบกองทุน!Ep51"")"),0)</f>
        <v>0</v>
      </c>
      <c r="J485" s="66">
        <f ca="1">IFERROR(__xludf.DUMMYFUNCTION("IMPORTRANGE(""https://docs.google.com/spreadsheets/d/1AGHcLOeeYFL3K4b9R1dSzyJy00PE_ra89DNTVfnxSWM/edit?usp=sharing"",""รวมที่ชุมชน!L40"")"),0)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IFERROR(__xludf.DUMMYFUNCTION("IMPORTRANGE(""https://docs.google.com/spreadsheets/d/1C3CXT74ZlgGe6_JY_1olB1XN4rF0dxEuIIF-xsYjHgg/edit?usp=sharing"",""งบกองทุน!Eq51"")"),216)</f>
        <v>216</v>
      </c>
      <c r="J486" s="66">
        <f ca="1">IFERROR(__xludf.DUMMYFUNCTION("IMPORTRANGE(""https://docs.google.com/spreadsheets/d/1AGHcLOeeYFL3K4b9R1dSzyJy00PE_ra89DNTVfnxSWM/edit?usp=sharing"",""รวมที่ชุมชน!S40"")"),0)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IFERROR(__xludf.DUMMYFUNCTION("IMPORTRANGE(""https://docs.google.com/spreadsheets/d/1C3CXT74ZlgGe6_JY_1olB1XN4rF0dxEuIIF-xsYjHgg/edit?usp=sharing"",""งบกองทุน!Er51"")"),0)</f>
        <v>0</v>
      </c>
      <c r="J487" s="66">
        <f ca="1">IFERROR(__xludf.DUMMYFUNCTION("IMPORTRANGE(""https://docs.google.com/spreadsheets/d/1AGHcLOeeYFL3K4b9R1dSzyJy00PE_ra89DNTVfnxSWM/edit?usp=sharing"",""รวมที่ชุมชน!U40"")"),0)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IFERROR(__xludf.DUMMYFUNCTION("IMPORTRANGE(""https://docs.google.com/spreadsheets/d/1C3CXT74ZlgGe6_JY_1olB1XN4rF0dxEuIIF-xsYjHgg/edit?usp=sharing"",""งบกองทุน!Es51"")"),216)</f>
        <v>216</v>
      </c>
      <c r="J488" s="66">
        <f ca="1">IFERROR(__xludf.DUMMYFUNCTION("IMPORTRANGE(""https://docs.google.com/spreadsheets/d/1AGHcLOeeYFL3K4b9R1dSzyJy00PE_ra89DNTVfnxSWM/edit?usp=sharing"",""รวมที่ชุมชน!V40"")"),0)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IFERROR(__xludf.DUMMYFUNCTION("IMPORTRANGE(""https://docs.google.com/spreadsheets/d/1C3CXT74ZlgGe6_JY_1olB1XN4rF0dxEuIIF-xsYjHgg/edit?usp=sharing"",""งบกองทุน!Et51"")"),0)</f>
        <v>0</v>
      </c>
      <c r="J489" s="111">
        <f ca="1">IFERROR(__xludf.DUMMYFUNCTION("IMPORTRANGE(""https://docs.google.com/spreadsheets/d/1AGHcLOeeYFL3K4b9R1dSzyJy00PE_ra89DNTVfnxSWM/edit?usp=sharing"",""รวมที่ชุมชน!X40"")"),0)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20900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20900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IFERROR(__xludf.DUMMYFUNCTION("IMPORTRANGE(""https://docs.google.com/spreadsheets/d/1C3CXT74ZlgGe6_JY_1olB1XN4rF0dxEuIIF-xsYjHgg/edit?usp=sharing"",""งบกองทุน!Ev51"")"),0)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IFERROR(__xludf.DUMMYFUNCTION("IMPORTRANGE(""https://docs.google.com/spreadsheets/d/1C3CXT74ZlgGe6_JY_1olB1XN4rF0dxEuIIF-xsYjHgg/edit?usp=sharing"",""งบกองทุน!Ew51"")"),20900)</f>
        <v>20900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IFERROR(__xludf.DUMMYFUNCTION("IMPORTRANGE(""https://docs.google.com/spreadsheets/d/1C3CXT74ZlgGe6_JY_1olB1XN4rF0dxEuIIF-xsYjHgg/edit?usp=sharing"",""งบกองทุน!EZ51"")"),100)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IFERROR(__xludf.DUMMYFUNCTION("IMPORTRANGE(""https://docs.google.com/spreadsheets/d/1C3CXT74ZlgGe6_JY_1olB1XN4rF0dxEuIIF-xsYjHgg/edit?usp=sharing"",""งบกองทุน!ff51"")"),0)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89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IFERROR(__xludf.DUMMYFUNCTION("IMPORTRANGE(""https://docs.google.com/spreadsheets/d/1muirlRDkqiswvy_NRZ3Yh955hx-PF6_HhssUYiSJj8o/edit?usp=sharing"",""กองทุน!D51"")"),9017111.66999998)</f>
        <v>9017111.6699999794</v>
      </c>
      <c r="J521" s="199">
        <f ca="1">IFERROR(__xludf.DUMMYFUNCTION("IMPORTRANGE(""https://docs.google.com/spreadsheets/d/1muirlRDkqiswvy_NRZ3Yh955hx-PF6_HhssUYiSJj8o/edit?usp=sharing"",""กองทุน!F51"")"),9923.58)</f>
        <v>9923.58</v>
      </c>
      <c r="K521" s="200">
        <f t="shared" ref="K521:K528" ca="1" si="118">IF(I521&gt;0,J521*100/I521,0)</f>
        <v>0.11005275705984489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IFERROR(__xludf.DUMMYFUNCTION("IMPORTRANGE(""https://docs.google.com/spreadsheets/d/1muirlRDkqiswvy_NRZ3Yh955hx-PF6_HhssUYiSJj8o/edit?usp=sharing"",""กองทุน!C51"")"),757)</f>
        <v>757</v>
      </c>
      <c r="J522" s="199">
        <f ca="1">IFERROR(__xludf.DUMMYFUNCTION("IMPORTRANGE(""https://docs.google.com/spreadsheets/d/1muirlRDkqiswvy_NRZ3Yh955hx-PF6_HhssUYiSJj8o/edit?usp=sharing"",""กองทุน!E51"")"),1)</f>
        <v>1</v>
      </c>
      <c r="K522" s="200">
        <f t="shared" ca="1" si="118"/>
        <v>0.13210039630118892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IFERROR(__xludf.DUMMYFUNCTION("IMPORTRANGE(""https://docs.google.com/spreadsheets/d/1muirlRDkqiswvy_NRZ3Yh955hx-PF6_HhssUYiSJj8o/edit?usp=sharing"",""กองทุน!I51"")"),3296006.07999999)</f>
        <v>3296006.0799999898</v>
      </c>
      <c r="J523" s="199">
        <f ca="1">IFERROR(__xludf.DUMMYFUNCTION("IMPORTRANGE(""https://docs.google.com/spreadsheets/d/1muirlRDkqiswvy_NRZ3Yh955hx-PF6_HhssUYiSJj8o/edit?usp=sharing"",""กองทุน!K51"")"),15240.88)</f>
        <v>15240.88</v>
      </c>
      <c r="K523" s="200">
        <f t="shared" ca="1" si="118"/>
        <v>0.46240448682667623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IFERROR(__xludf.DUMMYFUNCTION("IMPORTRANGE(""https://docs.google.com/spreadsheets/d/1muirlRDkqiswvy_NRZ3Yh955hx-PF6_HhssUYiSJj8o/edit?usp=sharing"",""กองทุน!H51"")"),160)</f>
        <v>160</v>
      </c>
      <c r="J524" s="199">
        <f ca="1">IFERROR(__xludf.DUMMYFUNCTION("IMPORTRANGE(""https://docs.google.com/spreadsheets/d/1muirlRDkqiswvy_NRZ3Yh955hx-PF6_HhssUYiSJj8o/edit?usp=sharing"",""กองทุน!J51"")"),3)</f>
        <v>3</v>
      </c>
      <c r="K524" s="200">
        <f t="shared" ca="1" si="118"/>
        <v>1.875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IFERROR(__xludf.DUMMYFUNCTION("IMPORTRANGE(""https://docs.google.com/spreadsheets/d/1muirlRDkqiswvy_NRZ3Yh955hx-PF6_HhssUYiSJj8o/edit?usp=sharing"",""กองทุน!N51"")"),0)</f>
        <v>0</v>
      </c>
      <c r="J525" s="199">
        <f ca="1">IFERROR(__xludf.DUMMYFUNCTION("IMPORTRANGE(""https://docs.google.com/spreadsheets/d/1muirlRDkqiswvy_NRZ3Yh955hx-PF6_HhssUYiSJj8o/edit?usp=sharing"",""กองทุน!P51"")"),0)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IFERROR(__xludf.DUMMYFUNCTION("IMPORTRANGE(""https://docs.google.com/spreadsheets/d/1muirlRDkqiswvy_NRZ3Yh955hx-PF6_HhssUYiSJj8o/edit?usp=sharing"",""กองทุน!M51"")"),0)</f>
        <v>0</v>
      </c>
      <c r="J526" s="199">
        <f ca="1">IFERROR(__xludf.DUMMYFUNCTION("IMPORTRANGE(""https://docs.google.com/spreadsheets/d/1muirlRDkqiswvy_NRZ3Yh955hx-PF6_HhssUYiSJj8o/edit?usp=sharing"",""กองทุน!O51"")"),0)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IFERROR(__xludf.DUMMYFUNCTION("IMPORTRANGE(""https://docs.google.com/spreadsheets/d/1muirlRDkqiswvy_NRZ3Yh955hx-PF6_HhssUYiSJj8o/edit?usp=sharing"",""กองทุน!S51"")"),10000000)</f>
        <v>10000000</v>
      </c>
      <c r="J527" s="199">
        <f ca="1">IFERROR(__xludf.DUMMYFUNCTION("IMPORTRANGE(""https://docs.google.com/spreadsheets/d/1muirlRDkqiswvy_NRZ3Yh955hx-PF6_HhssUYiSJj8o/edit?usp=sharing"",""กองทุน!U51"")"),0)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IFERROR(__xludf.DUMMYFUNCTION("IMPORTRANGE(""https://docs.google.com/spreadsheets/d/1muirlRDkqiswvy_NRZ3Yh955hx-PF6_HhssUYiSJj8o/edit?usp=sharing"",""กองทุน!R51"")"),200)</f>
        <v>200</v>
      </c>
      <c r="J528" s="321">
        <f ca="1">IFERROR(__xludf.DUMMYFUNCTION("IMPORTRANGE(""https://docs.google.com/spreadsheets/d/1muirlRDkqiswvy_NRZ3Yh955hx-PF6_HhssUYiSJj8o/edit?usp=sharing"",""กองทุน!T51"")"),0)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238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2095520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IFERROR(__xludf.DUMMYFUNCTION("IMPORTRANGE(""https://docs.google.com/spreadsheets/d/1C3CXT74ZlgGe6_JY_1olB1XN4rF0dxEuIIF-xsYjHgg/edit?usp=sharing"",""พรบ!D52"")"),0)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IFERROR(__xludf.DUMMYFUNCTION("IMPORTRANGE(""https://docs.google.com/spreadsheets/d/1C3CXT74ZlgGe6_JY_1olB1XN4rF0dxEuIIF-xsYjHgg/edit?usp=sharing"",""พรบ!E52"")"),0)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IFERROR(__xludf.DUMMYFUNCTION("IMPORTRANGE(""https://docs.google.com/spreadsheets/d/1C3CXT74ZlgGe6_JY_1olB1XN4rF0dxEuIIF-xsYjHgg/edit?usp=sharing"",""พรบ!O52"")"),0)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IFERROR(__xludf.DUMMYFUNCTION("IMPORTRANGE(""https://docs.google.com/spreadsheets/d/1C3CXT74ZlgGe6_JY_1olB1XN4rF0dxEuIIF-xsYjHgg/edit?usp=sharing"",""พรบ!Q52"")"),0)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IFERROR(__xludf.DUMMYFUNCTION("IMPORTRANGE(""https://docs.google.com/spreadsheets/d/1C3CXT74ZlgGe6_JY_1olB1XN4rF0dxEuIIF-xsYjHgg/edit?usp=sharing"",""พรบ!R52"")"),0)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IFERROR(__xludf.DUMMYFUNCTION("IMPORTRANGE(""https://docs.google.com/spreadsheets/d/1C3CXT74ZlgGe6_JY_1olB1XN4rF0dxEuIIF-xsYjHgg/edit?usp=sharing"",""พรบ!S52"")"),0)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IFERROR(__xludf.DUMMYFUNCTION("IMPORTRANGE(""https://docs.google.com/spreadsheets/d/1C3CXT74ZlgGe6_JY_1olB1XN4rF0dxEuIIF-xsYjHgg/edit?usp=sharing"",""พรบ!T52"")"),0)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IFERROR(__xludf.DUMMYFUNCTION("IMPORTRANGE(""https://docs.google.com/spreadsheets/d/1C3CXT74ZlgGe6_JY_1olB1XN4rF0dxEuIIF-xsYjHgg/edit?usp=sharing"",""พรบ!U52"")"),0)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IFERROR(__xludf.DUMMYFUNCTION("IMPORTRANGE(""https://docs.google.com/spreadsheets/d/1C3CXT74ZlgGe6_JY_1olB1XN4rF0dxEuIIF-xsYjHgg/edit?usp=sharing"",""พรบ!V52"")"),0)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IFERROR(__xludf.DUMMYFUNCTION("IMPORTRANGE(""https://docs.google.com/spreadsheets/d/1C3CXT74ZlgGe6_JY_1olB1XN4rF0dxEuIIF-xsYjHgg/edit?usp=sharing"",""พรบ!W52"")"),0)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IFERROR(__xludf.DUMMYFUNCTION("IMPORTRANGE(""https://docs.google.com/spreadsheets/d/1C3CXT74ZlgGe6_JY_1olB1XN4rF0dxEuIIF-xsYjHgg/edit?usp=sharing"",""พรบ!Z52"")"),0)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IFERROR(__xludf.DUMMYFUNCTION("IMPORTRANGE(""https://docs.google.com/spreadsheets/d/1C3CXT74ZlgGe6_JY_1olB1XN4rF0dxEuIIF-xsYjHgg/edit?usp=sharing"",""พรบ!AA52"")"),0)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117900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117900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IFERROR(__xludf.DUMMYFUNCTION("IMPORTRANGE(""https://docs.google.com/spreadsheets/d/1C3CXT74ZlgGe6_JY_1olB1XN4rF0dxEuIIF-xsYjHgg/edit?usp=sharing"",""พรบ!AD52"")"),0)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117900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IFERROR(__xludf.DUMMYFUNCTION("IMPORTRANGE(""https://docs.google.com/spreadsheets/d/1C3CXT74ZlgGe6_JY_1olB1XN4rF0dxEuIIF-xsYjHgg/edit?usp=sharing"",""พรบ!AF52"")"),7500)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IFERROR(__xludf.DUMMYFUNCTION("IMPORTRANGE(""https://docs.google.com/spreadsheets/d/1C3CXT74ZlgGe6_JY_1olB1XN4rF0dxEuIIF-xsYjHgg/edit?usp=sharing"",""พรบ!AH52"")"),42000)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IFERROR(__xludf.DUMMYFUNCTION("IMPORTRANGE(""https://docs.google.com/spreadsheets/d/1C3CXT74ZlgGe6_JY_1olB1XN4rF0dxEuIIF-xsYjHgg/edit?usp=sharing"",""พรบ!AI52"")"),3)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IFERROR(__xludf.DUMMYFUNCTION("IMPORTRANGE(""https://docs.google.com/spreadsheets/d/1C3CXT74ZlgGe6_JY_1olB1XN4rF0dxEuIIF-xsYjHgg/edit?usp=sharing"",""กปร!C52"")"),36000)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4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60000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60000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IFERROR(__xludf.DUMMYFUNCTION("IMPORTRANGE(""https://docs.google.com/spreadsheets/d/1C3CXT74ZlgGe6_JY_1olB1XN4rF0dxEuIIF-xsYjHgg/edit?usp=sharing"",""พรบ!AJ52"")"),60000)</f>
        <v>60000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IFERROR(__xludf.DUMMYFUNCTION("IMPORTRANGE(""https://docs.google.com/spreadsheets/d/1C3CXT74ZlgGe6_JY_1olB1XN4rF0dxEuIIF-xsYjHgg/edit?usp=sharing"",""พรบ!AK52"")"),4)</f>
        <v>4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IFERROR(__xludf.DUMMYFUNCTION("IMPORTRANGE(""https://docs.google.com/spreadsheets/d/1C3CXT74ZlgGe6_JY_1olB1XN4rF0dxEuIIF-xsYjHgg/edit?usp=sharing"",""กปร!D52"")"),20000)</f>
        <v>20000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IFERROR(__xludf.DUMMYFUNCTION("IMPORTRANGE(""https://docs.google.com/spreadsheets/d/1C3CXT74ZlgGe6_JY_1olB1XN4rF0dxEuIIF-xsYjHgg/edit?usp=sharing"",""พรบ!AL52"")"),4)</f>
        <v>4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IFERROR(__xludf.DUMMYFUNCTION("IMPORTRANGE(""https://docs.google.com/spreadsheets/d/1C3CXT74ZlgGe6_JY_1olB1XN4rF0dxEuIIF-xsYjHgg/edit?usp=sharing"",""กปร!E52"")"),32000)</f>
        <v>32000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8400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8400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IFERROR(__xludf.DUMMYFUNCTION("IMPORTRANGE(""https://docs.google.com/spreadsheets/d/1C3CXT74ZlgGe6_JY_1olB1XN4rF0dxEuIIF-xsYjHgg/edit?usp=sharing"",""พรบ!AM52"")"),8400)</f>
        <v>8400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IFERROR(__xludf.DUMMYFUNCTION("IMPORTRANGE(""https://docs.google.com/spreadsheets/d/1C3CXT74ZlgGe6_JY_1olB1XN4rF0dxEuIIF-xsYjHgg/edit?usp=sharing"",""พรบ!AO52"")"),15000)</f>
        <v>15000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IFERROR(__xludf.DUMMYFUNCTION("IMPORTRANGE(""https://docs.google.com/spreadsheets/d/1C3CXT74ZlgGe6_JY_1olB1XN4rF0dxEuIIF-xsYjHgg/edit?usp=sharing"",""พรบ!AP52"")"),15000)</f>
        <v>15000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IFERROR(__xludf.DUMMYFUNCTION("IMPORTRANGE(""https://docs.google.com/spreadsheets/d/1C3CXT74ZlgGe6_JY_1olB1XN4rF0dxEuIIF-xsYjHgg/edit?usp=sharing"",""กปร!F52"")"),4400)</f>
        <v>4400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IFERROR(__xludf.DUMMYFUNCTION("IMPORTRANGE(""https://docs.google.com/spreadsheets/d/1C3CXT74ZlgGe6_JY_1olB1XN4rF0dxEuIIF-xsYjHgg/edit?usp=sharing"",""พรบ!AQ52"")"),0)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IFERROR(__xludf.DUMMYFUNCTION("IMPORTRANGE(""https://docs.google.com/spreadsheets/d/1C3CXT74ZlgGe6_JY_1olB1XN4rF0dxEuIIF-xsYjHgg/edit?usp=sharing"",""กปร!G52"")"),0)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IFERROR(__xludf.DUMMYFUNCTION("IMPORTRANGE(""https://docs.google.com/spreadsheets/d/1C3CXT74ZlgGe6_JY_1olB1XN4rF0dxEuIIF-xsYjHgg/edit?usp=sharing"",""พรบ!AR52"")"),0)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IFERROR(__xludf.DUMMYFUNCTION("IMPORTRANGE(""https://docs.google.com/spreadsheets/d/1C3CXT74ZlgGe6_JY_1olB1XN4rF0dxEuIIF-xsYjHgg/edit?usp=sharing"",""พรบ!AS52"")"),0)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IFERROR(__xludf.DUMMYFUNCTION("IMPORTRANGE(""https://docs.google.com/spreadsheets/d/1C3CXT74ZlgGe6_JY_1olB1XN4rF0dxEuIIF-xsYjHgg/edit?usp=sharing"",""กปร!H52"")"),0)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IFERROR(__xludf.DUMMYFUNCTION("IMPORTRANGE(""https://docs.google.com/spreadsheets/d/1C3CXT74ZlgGe6_JY_1olB1XN4rF0dxEuIIF-xsYjHgg/edit?usp=sharing"",""พรบ!AT52"")"),0)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IFERROR(__xludf.DUMMYFUNCTION("IMPORTRANGE(""https://docs.google.com/spreadsheets/d/1C3CXT74ZlgGe6_JY_1olB1XN4rF0dxEuIIF-xsYjHgg/edit?usp=sharing"",""กปร!I52"")"),0)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IFERROR(__xludf.DUMMYFUNCTION("IMPORTRANGE(""https://docs.google.com/spreadsheets/d/1C3CXT74ZlgGe6_JY_1olB1XN4rF0dxEuIIF-xsYjHgg/edit?usp=sharing"",""พรบ!AU52"")"),0)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IFERROR(__xludf.DUMMYFUNCTION("IMPORTRANGE(""https://docs.google.com/spreadsheets/d/1C3CXT74ZlgGe6_JY_1olB1XN4rF0dxEuIIF-xsYjHgg/edit?usp=sharing"",""พรบ!AY52"")"),20210)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IFERROR(__xludf.DUMMYFUNCTION("IMPORTRANGE(""https://docs.google.com/spreadsheets/d/1C3CXT74ZlgGe6_JY_1olB1XN4rF0dxEuIIF-xsYjHgg/edit?usp=sharing"",""พรบ!BA52"")"),14)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IFERROR(__xludf.DUMMYFUNCTION("IMPORTRANGE(""https://docs.google.com/spreadsheets/d/1C3CXT74ZlgGe6_JY_1olB1XN4rF0dxEuIIF-xsYjHgg/edit?usp=sharing"",""พรบ!BD52"")"),0)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IFERROR(__xludf.DUMMYFUNCTION("IMPORTRANGE(""https://docs.google.com/spreadsheets/d/1C3CXT74ZlgGe6_JY_1olB1XN4rF0dxEuIIF-xsYjHgg/edit?usp=sharing"",""พรบ!BE52"")"),0)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IFERROR(__xludf.DUMMYFUNCTION("IMPORTRANGE(""https://docs.google.com/spreadsheets/d/1C3CXT74ZlgGe6_JY_1olB1XN4rF0dxEuIIF-xsYjHgg/edit?usp=sharing"",""พรบ!BF52"")"),0)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IFERROR(__xludf.DUMMYFUNCTION("IMPORTRANGE(""https://docs.google.com/spreadsheets/d/1C3CXT74ZlgGe6_JY_1olB1XN4rF0dxEuIIF-xsYjHgg/edit?usp=sharing"",""พรบ!BG52"")"),0)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IFERROR(__xludf.DUMMYFUNCTION("IMPORTRANGE(""https://docs.google.com/spreadsheets/d/1C3CXT74ZlgGe6_JY_1olB1XN4rF0dxEuIIF-xsYjHgg/edit?usp=sharing"",""พรบ!BH52"")"),0)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IFERROR(__xludf.DUMMYFUNCTION("IMPORTRANGE(""https://docs.google.com/spreadsheets/d/1C3CXT74ZlgGe6_JY_1olB1XN4rF0dxEuIIF-xsYjHgg/edit?usp=sharing"",""พรบ!BI52"")"),0)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IFERROR(__xludf.DUMMYFUNCTION("IMPORTRANGE(""https://docs.google.com/spreadsheets/d/1C3CXT74ZlgGe6_JY_1olB1XN4rF0dxEuIIF-xsYjHgg/edit?usp=sharing"",""พรบ!BL52"")"),55200)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IFERROR(__xludf.DUMMYFUNCTION("IMPORTRANGE(""https://docs.google.com/spreadsheets/d/1C3CXT74ZlgGe6_JY_1olB1XN4rF0dxEuIIF-xsYjHgg/edit?usp=sharing"",""พรบ!BP52"")"),0)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IFERROR(__xludf.DUMMYFUNCTION("IMPORTRANGE(""https://docs.google.com/spreadsheets/d/1C3CXT74ZlgGe6_JY_1olB1XN4rF0dxEuIIF-xsYjHgg/edit?usp=sharing"",""พรบ!BQ52"")"),0)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IFERROR(__xludf.DUMMYFUNCTION("IMPORTRANGE(""https://docs.google.com/spreadsheets/d/1C3CXT74ZlgGe6_JY_1olB1XN4rF0dxEuIIF-xsYjHgg/edit?usp=sharing"",""พรบ!BR52"")"),0)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IFERROR(__xludf.DUMMYFUNCTION("IMPORTRANGE(""https://docs.google.com/spreadsheets/d/1C3CXT74ZlgGe6_JY_1olB1XN4rF0dxEuIIF-xsYjHgg/edit?usp=sharing"",""พรบ!BU52"")"),0)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IFERROR(__xludf.DUMMYFUNCTION("IMPORTRANGE(""https://docs.google.com/spreadsheets/d/1C3CXT74ZlgGe6_JY_1olB1XN4rF0dxEuIIF-xsYjHgg/edit?usp=sharing"",""พรบ!BV52"")"),0)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740</v>
      </c>
      <c r="J228" s="197">
        <f ca="1">J240</f>
        <v>3</v>
      </c>
      <c r="K228" s="178">
        <f ca="1">IF(I228&gt;0,J228*100/I228,0)</f>
        <v>0.40540540540540543</v>
      </c>
      <c r="L228" s="179">
        <f ca="1">L229+L230</f>
        <v>1902210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1902210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IFERROR(__xludf.DUMMYFUNCTION("IMPORTRANGE(""https://docs.google.com/spreadsheets/d/1C3CXT74ZlgGe6_JY_1olB1XN4rF0dxEuIIF-xsYjHgg/edit?usp=sharing"",""พรบ!BX52"")"),759500)</f>
        <v>759500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IFERROR(__xludf.DUMMYFUNCTION("IMPORTRANGE(""https://docs.google.com/spreadsheets/d/1C3CXT74ZlgGe6_JY_1olB1XN4rF0dxEuIIF-xsYjHgg/edit?usp=sharing"",""พรบ!BY52"")"),1142710)</f>
        <v>1142710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IFERROR(__xludf.DUMMYFUNCTION("IMPORTRANGE(""https://docs.google.com/spreadsheets/d/1AGHcLOeeYFL3K4b9R1dSzyJy00PE_ra89DNTVfnxSWM/edit?usp=sharing"",""รวมที่ทำกิน!J41"")"),22)</f>
        <v>22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IFERROR(__xludf.DUMMYFUNCTION("IMPORTRANGE(""https://docs.google.com/spreadsheets/d/1C3CXT74ZlgGe6_JY_1olB1XN4rF0dxEuIIF-xsYjHgg/edit?usp=sharing"",""พรบ!BZ52"")"),5800)</f>
        <v>5800</v>
      </c>
      <c r="J235" s="66">
        <f ca="1">IFERROR(__xludf.DUMMYFUNCTION("IMPORTRANGE(""https://docs.google.com/spreadsheets/d/1AGHcLOeeYFL3K4b9R1dSzyJy00PE_ra89DNTVfnxSWM/edit?usp=sharing"",""รวมที่ทำกิน!L41"")"),91.74)</f>
        <v>91.74</v>
      </c>
      <c r="K235" s="200">
        <f t="shared" ca="1" si="52"/>
        <v>1.5817241379310345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IFERROR(__xludf.DUMMYFUNCTION("IMPORTRANGE(""https://docs.google.com/spreadsheets/d/1C3CXT74ZlgGe6_JY_1olB1XN4rF0dxEuIIF-xsYjHgg/edit?usp=sharing"",""พรบ!CA52"")"),740)</f>
        <v>740</v>
      </c>
      <c r="J236" s="66">
        <f ca="1">IFERROR(__xludf.DUMMYFUNCTION("IMPORTRANGE(""https://docs.google.com/spreadsheets/d/1AGHcLOeeYFL3K4b9R1dSzyJy00PE_ra89DNTVfnxSWM/edit?usp=sharing"",""รวมที่ทำกิน!O41"")"),22)</f>
        <v>22</v>
      </c>
      <c r="K236" s="200">
        <f t="shared" ca="1" si="52"/>
        <v>2.9729729729729728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IFERROR(__xludf.DUMMYFUNCTION("IMPORTRANGE(""https://docs.google.com/spreadsheets/d/1AGHcLOeeYFL3K4b9R1dSzyJy00PE_ra89DNTVfnxSWM/edit?usp=sharing"",""รวมที่ทำกิน!Q41"")"),82.44)</f>
        <v>82.44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IFERROR(__xludf.DUMMYFUNCTION("IMPORTRANGE(""https://docs.google.com/spreadsheets/d/1C3CXT74ZlgGe6_JY_1olB1XN4rF0dxEuIIF-xsYjHgg/edit?usp=sharing"",""พรบ!CB52"")"),740)</f>
        <v>740</v>
      </c>
      <c r="J238" s="66">
        <f ca="1">IFERROR(__xludf.DUMMYFUNCTION("IMPORTRANGE(""https://docs.google.com/spreadsheets/d/1AGHcLOeeYFL3K4b9R1dSzyJy00PE_ra89DNTVfnxSWM/edit?usp=sharing"",""รวมที่ทำกิน!S41"")"),0)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IFERROR(__xludf.DUMMYFUNCTION("IMPORTRANGE(""https://docs.google.com/spreadsheets/d/1C3CXT74ZlgGe6_JY_1olB1XN4rF0dxEuIIF-xsYjHgg/edit?usp=sharing"",""พรบ!CC52"")"),740)</f>
        <v>740</v>
      </c>
      <c r="J240" s="66">
        <f ca="1">IFERROR(__xludf.DUMMYFUNCTION("IMPORTRANGE(""https://docs.google.com/spreadsheets/d/1AGHcLOeeYFL3K4b9R1dSzyJy00PE_ra89DNTVfnxSWM/edit?usp=sharing"",""รวมที่ทำกิน!W41"")"),3)</f>
        <v>3</v>
      </c>
      <c r="K240" s="200">
        <f t="shared" ca="1" si="52"/>
        <v>0.40540540540540543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IFERROR(__xludf.DUMMYFUNCTION("IMPORTRANGE(""https://docs.google.com/spreadsheets/d/1AGHcLOeeYFL3K4b9R1dSzyJy00PE_ra89DNTVfnxSWM/edit?usp=sharing"",""รวมที่ทำกิน!Y41"")"),7.92)</f>
        <v>7.92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2841291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150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195420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15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195420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IFERROR(__xludf.DUMMYFUNCTION("IMPORTRANGE(""https://docs.google.com/spreadsheets/d/1C3CXT74ZlgGe6_JY_1olB1XN4rF0dxEuIIF-xsYjHgg/edit?usp=sharing"",""งบกองทุน!e52"")"),195420)</f>
        <v>195420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150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IFERROR(__xludf.DUMMYFUNCTION("IMPORTRANGE(""https://docs.google.com/spreadsheets/d/1C3CXT74ZlgGe6_JY_1olB1XN4rF0dxEuIIF-xsYjHgg/edit?usp=sharing"",""งบกองทุน!H52"")"),15)</f>
        <v>15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IFERROR(__xludf.DUMMYFUNCTION("IMPORTRANGE(""https://docs.google.com/spreadsheets/d/1C3CXT74ZlgGe6_JY_1olB1XN4rF0dxEuIIF-xsYjHgg/edit?usp=sharing"",""งบกองทุน!i52"")"),0)</f>
        <v>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15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IFERROR(__xludf.DUMMYFUNCTION("IMPORTRANGE(""https://docs.google.com/spreadsheets/d/1C3CXT74ZlgGe6_JY_1olB1XN4rF0dxEuIIF-xsYjHgg/edit?usp=sharing"",""งบกองทุน!k52"")"),150)</f>
        <v>150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15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150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IFERROR(__xludf.DUMMYFUNCTION("IMPORTRANGE(""https://docs.google.com/spreadsheets/d/1C3CXT74ZlgGe6_JY_1olB1XN4rF0dxEuIIF-xsYjHgg/edit?usp=sharing"",""งบกองทุน!o52"")"),150)</f>
        <v>150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IFERROR(__xludf.DUMMYFUNCTION("IMPORTRANGE(""https://docs.google.com/spreadsheets/d/1C3CXT74ZlgGe6_JY_1olB1XN4rF0dxEuIIF-xsYjHgg/edit?usp=sharing"",""งบกองทุน!p52"")"),0)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IFERROR(__xludf.DUMMYFUNCTION("IMPORTRANGE(""https://docs.google.com/spreadsheets/d/1C3CXT74ZlgGe6_JY_1olB1XN4rF0dxEuIIF-xsYjHgg/edit?usp=sharing"",""งบกองทุน!s52"")"),1028520)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IFERROR(__xludf.DUMMYFUNCTION("IMPORTRANGE(""https://docs.google.com/spreadsheets/d/1C3CXT74ZlgGe6_JY_1olB1XN4rF0dxEuIIF-xsYjHgg/edit?usp=sharing"",""งบกองทุน!v52"")"),100)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IFERROR(__xludf.DUMMYFUNCTION("IMPORTRANGE(""https://docs.google.com/spreadsheets/d/1C3CXT74ZlgGe6_JY_1olB1XN4rF0dxEuIIF-xsYjHgg/edit?usp=sharing"",""งบกองทุน!w52"")"),1000)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IFERROR(__xludf.DUMMYFUNCTION("IMPORTRANGE(""https://docs.google.com/spreadsheets/d/1C3CXT74ZlgGe6_JY_1olB1XN4rF0dxEuIIF-xsYjHgg/edit?usp=sharing"",""งบกองทุน!x52"")"),100)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159950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159950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IFERROR(__xludf.DUMMYFUNCTION("IMPORTRANGE(""https://docs.google.com/spreadsheets/d/1C3CXT74ZlgGe6_JY_1olB1XN4rF0dxEuIIF-xsYjHgg/edit?usp=sharing"",""งบกองทุน!aa52"")"),159950)</f>
        <v>159950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IFERROR(__xludf.DUMMYFUNCTION("IMPORTRANGE(""https://docs.google.com/spreadsheets/d/1C3CXT74ZlgGe6_JY_1olB1XN4rF0dxEuIIF-xsYjHgg/edit?usp=sharing"",""งบกองทุน!ae52"")"),10)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IFERROR(__xludf.DUMMYFUNCTION("IMPORTRANGE(""https://docs.google.com/spreadsheets/d/1C3CXT74ZlgGe6_JY_1olB1XN4rF0dxEuIIF-xsYjHgg/edit?usp=sharing"",""งบกองทุน!ad52"")"),30)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IFERROR(__xludf.DUMMYFUNCTION("IMPORTRANGE(""https://docs.google.com/spreadsheets/d/1C3CXT74ZlgGe6_JY_1olB1XN4rF0dxEuIIF-xsYjHgg/edit?usp=sharing"",""งบกองทุน!af52"")"),10)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IFERROR(__xludf.DUMMYFUNCTION("IMPORTRANGE(""https://docs.google.com/spreadsheets/d/1C3CXT74ZlgGe6_JY_1olB1XN4rF0dxEuIIF-xsYjHgg/edit?usp=sharing"",""งบกองทุน!ag52"")"),10)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IFERROR(__xludf.DUMMYFUNCTION("IMPORTRANGE(""https://docs.google.com/spreadsheets/d/1C3CXT74ZlgGe6_JY_1olB1XN4rF0dxEuIIF-xsYjHgg/edit?usp=sharing"",""งบกองทุน!ai52"")"),25)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IFERROR(__xludf.DUMMYFUNCTION("IMPORTRANGE(""https://docs.google.com/spreadsheets/d/1C3CXT74ZlgGe6_JY_1olB1XN4rF0dxEuIIF-xsYjHgg/edit?usp=sharing"",""งบกองทุน!ah52"")"),75)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IFERROR(__xludf.DUMMYFUNCTION("IMPORTRANGE(""https://docs.google.com/spreadsheets/d/1C3CXT74ZlgGe6_JY_1olB1XN4rF0dxEuIIF-xsYjHgg/edit?usp=sharing"",""งบกองทุน!aj52"")"),25)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IFERROR(__xludf.DUMMYFUNCTION("IMPORTRANGE(""https://docs.google.com/spreadsheets/d/1C3CXT74ZlgGe6_JY_1olB1XN4rF0dxEuIIF-xsYjHgg/edit?usp=sharing"",""งบกองทุน!ak52"")"),25)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IFERROR(__xludf.DUMMYFUNCTION("IMPORTRANGE(""https://docs.google.com/spreadsheets/d/1C3CXT74ZlgGe6_JY_1olB1XN4rF0dxEuIIF-xsYjHgg/edit?usp=sharing"",""งบกองทุน!al52"")"),25)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IFERROR(__xludf.DUMMYFUNCTION("IMPORTRANGE(""https://docs.google.com/spreadsheets/d/1C3CXT74ZlgGe6_JY_1olB1XN4rF0dxEuIIF-xsYjHgg/edit?usp=sharing"",""งบกองทุน!an52"")"),10)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IFERROR(__xludf.DUMMYFUNCTION("IMPORTRANGE(""https://docs.google.com/spreadsheets/d/1C3CXT74ZlgGe6_JY_1olB1XN4rF0dxEuIIF-xsYjHgg/edit?usp=sharing"",""งบกองทุน!am52"")"),30)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IFERROR(__xludf.DUMMYFUNCTION("IMPORTRANGE(""https://docs.google.com/spreadsheets/d/1C3CXT74ZlgGe6_JY_1olB1XN4rF0dxEuIIF-xsYjHgg/edit?usp=sharing"",""งบกองทุน!ao52"")"),10)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IFERROR(__xludf.DUMMYFUNCTION("IMPORTRANGE(""https://docs.google.com/spreadsheets/d/1C3CXT74ZlgGe6_JY_1olB1XN4rF0dxEuIIF-xsYjHgg/edit?usp=sharing"",""งบกองทุน!ap52"")"),10)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IFERROR(__xludf.DUMMYFUNCTION("IMPORTRANGE(""https://docs.google.com/spreadsheets/d/1C3CXT74ZlgGe6_JY_1olB1XN4rF0dxEuIIF-xsYjHgg/edit?usp=sharing"",""งบกองทุน!ar52"")"),10)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IFERROR(__xludf.DUMMYFUNCTION("IMPORTRANGE(""https://docs.google.com/spreadsheets/d/1C3CXT74ZlgGe6_JY_1olB1XN4rF0dxEuIIF-xsYjHgg/edit?usp=sharing"",""งบกองทุน!as52"")"),25)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80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217000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217000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IFERROR(__xludf.DUMMYFUNCTION("IMPORTRANGE(""https://docs.google.com/spreadsheets/d/1C3CXT74ZlgGe6_JY_1olB1XN4rF0dxEuIIF-xsYjHgg/edit?usp=sharing"",""งบกองทุน!av52"")"),217000)</f>
        <v>217000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/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80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IFERROR(__xludf.DUMMYFUNCTION("IMPORTRANGE(""https://docs.google.com/spreadsheets/d/1C3CXT74ZlgGe6_JY_1olB1XN4rF0dxEuIIF-xsYjHgg/edit?usp=sharing"",""งบกองทุน!ay52"")"),30)</f>
        <v>30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IFERROR(__xludf.DUMMYFUNCTION("IMPORTRANGE(""https://docs.google.com/spreadsheets/d/1C3CXT74ZlgGe6_JY_1olB1XN4rF0dxEuIIF-xsYjHgg/edit?usp=sharing"",""งบกองทุน!az52"")"),50)</f>
        <v>50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42284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699661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699661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IFERROR(__xludf.DUMMYFUNCTION("IMPORTRANGE(""https://docs.google.com/spreadsheets/d/1C3CXT74ZlgGe6_JY_1olB1XN4rF0dxEuIIF-xsYjHgg/edit?usp=sharing"",""งบกองทุน!Bd52"")"),699661)</f>
        <v>699661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IFERROR(__xludf.DUMMYFUNCTION("IMPORTRANGE(""https://docs.google.com/spreadsheets/d/1C3CXT74ZlgGe6_JY_1olB1XN4rF0dxEuIIF-xsYjHgg/edit?usp=sharing"",""งบกองทุน!BE52"")"),42284)</f>
        <v>42284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42284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IFERROR(__xludf.DUMMYFUNCTION("IMPORTRANGE(""https://docs.google.com/spreadsheets/d/1C3CXT74ZlgGe6_JY_1olB1XN4rF0dxEuIIF-xsYjHgg/edit?usp=sharing"",""งบกองทุน!Bf52"")"),6353)</f>
        <v>6353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42284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+I361</f>
        <v>6353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42284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+I361</f>
        <v>6353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IFERROR(__xludf.DUMMYFUNCTION("IMPORTRANGE(""https://docs.google.com/spreadsheets/d/1C3CXT74ZlgGe6_JY_1olB1XN4rF0dxEuIIF-xsYjHgg/edit?usp=sharing"",""งบกองทุน!cd52"")"),3206)</f>
        <v>3206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IFERROR(__xludf.DUMMYFUNCTION("IMPORTRANGE(""https://docs.google.com/spreadsheets/d/1C3CXT74ZlgGe6_JY_1olB1XN4rF0dxEuIIF-xsYjHgg/edit?usp=sharing"",""งบกองทุน!cd52"")"),3206)</f>
        <v>3206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IFERROR(__xludf.DUMMYFUNCTION("IMPORTRANGE(""https://docs.google.com/spreadsheets/d/1C3CXT74ZlgGe6_JY_1olB1XN4rF0dxEuIIF-xsYjHgg/edit?usp=sharing"",""งบกองทุน!cc52"")"),647)</f>
        <v>647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IFERROR(__xludf.DUMMYFUNCTION("IMPORTRANGE(""https://docs.google.com/spreadsheets/d/1C3CXT74ZlgGe6_JY_1olB1XN4rF0dxEuIIF-xsYjHgg/edit?usp=sharing"",""งบกองทุน!cz52"")"),0)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IFERROR(__xludf.DUMMYFUNCTION("IMPORTRANGE(""https://docs.google.com/spreadsheets/d/1C3CXT74ZlgGe6_JY_1olB1XN4rF0dxEuIIF-xsYjHgg/edit?usp=sharing"",""งบกองทุน!cz52"")"),0)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IFERROR(__xludf.DUMMYFUNCTION("IMPORTRANGE(""https://docs.google.com/spreadsheets/d/1C3CXT74ZlgGe6_JY_1olB1XN4rF0dxEuIIF-xsYjHgg/edit?usp=sharing"",""งบกองทุน!cy52"")"),0)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IFERROR(__xludf.DUMMYFUNCTION("IMPORTRANGE(""https://docs.google.com/spreadsheets/d/1C3CXT74ZlgGe6_JY_1olB1XN4rF0dxEuIIF-xsYjHgg/edit?usp=sharing"",""งบกองทุน!dn52"")"),0)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IFERROR(__xludf.DUMMYFUNCTION("IMPORTRANGE(""https://docs.google.com/spreadsheets/d/1C3CXT74ZlgGe6_JY_1olB1XN4rF0dxEuIIF-xsYjHgg/edit?usp=sharing"",""งบกองทุน!do52"")"),34340)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IFERROR(__xludf.DUMMYFUNCTION("IMPORTRANGE(""https://docs.google.com/spreadsheets/d/1C3CXT74ZlgGe6_JY_1olB1XN4rF0dxEuIIF-xsYjHgg/edit?usp=sharing"",""งบกองทุน!dq52"")"),22)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IFERROR(__xludf.DUMMYFUNCTION("IMPORTRANGE(""https://docs.google.com/spreadsheets/d/1C3CXT74ZlgGe6_JY_1olB1XN4rF0dxEuIIF-xsYjHgg/edit?usp=sharing"",""งบกองทุน!dr52"")"),22)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IFERROR(__xludf.DUMMYFUNCTION("IMPORTRANGE(""https://docs.google.com/spreadsheets/d/1C3CXT74ZlgGe6_JY_1olB1XN4rF0dxEuIIF-xsYjHgg/edit?usp=sharing"",""งบกองทุน!dt52"")"),0)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IFERROR(__xludf.DUMMYFUNCTION("IMPORTRANGE(""https://docs.google.com/spreadsheets/d/1C3CXT74ZlgGe6_JY_1olB1XN4rF0dxEuIIF-xsYjHgg/edit?usp=sharing"",""งบกองทุน!du52"")"),0)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IFERROR(__xludf.DUMMYFUNCTION("IMPORTRANGE(""https://docs.google.com/spreadsheets/d/1C3CXT74ZlgGe6_JY_1olB1XN4rF0dxEuIIF-xsYjHgg/edit?usp=sharing"",""งบกองทุน!dw52"")"),0)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IFERROR(__xludf.DUMMYFUNCTION("IMPORTRANGE(""https://docs.google.com/spreadsheets/d/1C3CXT74ZlgGe6_JY_1olB1XN4rF0dxEuIIF-xsYjHgg/edit?usp=sharing"",""งบกองทุน!dx52"")"),0)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IFERROR(__xludf.DUMMYFUNCTION("IMPORTRANGE(""https://docs.google.com/spreadsheets/d/1C3CXT74ZlgGe6_JY_1olB1XN4rF0dxEuIIF-xsYjHgg/edit?usp=sharing"",""งบกองทุน!dy52"")"),0)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IFERROR(__xludf.DUMMYFUNCTION("IMPORTRANGE(""https://docs.google.com/spreadsheets/d/1C3CXT74ZlgGe6_JY_1olB1XN4rF0dxEuIIF-xsYjHgg/edit?usp=sharing"",""งบกองทุน!dz52"")"),0)</f>
        <v>0</v>
      </c>
      <c r="J456" s="66">
        <v>0</v>
      </c>
      <c r="K456" s="232">
        <f t="shared" ca="1" si="102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5500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163200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163200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IFERROR(__xludf.DUMMYFUNCTION("IMPORTRANGE(""https://docs.google.com/spreadsheets/d/1C3CXT74ZlgGe6_JY_1olB1XN4rF0dxEuIIF-xsYjHgg/edit?usp=sharing"",""งบกองทุน!Eb52"")"),0)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IFERROR(__xludf.DUMMYFUNCTION("IMPORTRANGE(""https://docs.google.com/spreadsheets/d/1C3CXT74ZlgGe6_JY_1olB1XN4rF0dxEuIIF-xsYjHgg/edit?usp=sharing"",""งบกองทุน!Ec52"")"),163200)</f>
        <v>163200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IFERROR(__xludf.DUMMYFUNCTION("IMPORTRANGE(""https://docs.google.com/spreadsheets/d/1C3CXT74ZlgGe6_JY_1olB1XN4rF0dxEuIIF-xsYjHgg/edit?usp=sharing"",""งบกองทุน!Ed52"")"),5500)</f>
        <v>5500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100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321600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321600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IFERROR(__xludf.DUMMYFUNCTION("IMPORTRANGE(""https://docs.google.com/spreadsheets/d/1C3CXT74ZlgGe6_JY_1olB1XN4rF0dxEuIIF-xsYjHgg/edit?usp=sharing"",""งบกองทุน!Ek52"")"),0)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IFERROR(__xludf.DUMMYFUNCTION("IMPORTRANGE(""https://docs.google.com/spreadsheets/d/1C3CXT74ZlgGe6_JY_1olB1XN4rF0dxEuIIF-xsYjHgg/edit?usp=sharing"",""งบกองทุน!El52"")"),321600)</f>
        <v>321600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IFERROR(__xludf.DUMMYFUNCTION("IMPORTRANGE(""https://docs.google.com/spreadsheets/d/1C3CXT74ZlgGe6_JY_1olB1XN4rF0dxEuIIF-xsYjHgg/edit?usp=sharing"",""งบกองทุน!Em52"")"),100)</f>
        <v>100</v>
      </c>
      <c r="J482" s="66">
        <f ca="1">IFERROR(__xludf.DUMMYFUNCTION("IMPORTRANGE(""https://docs.google.com/spreadsheets/d/1AGHcLOeeYFL3K4b9R1dSzyJy00PE_ra89DNTVfnxSWM/edit?usp=sharing"",""รวมที่ชุมชน!G41"")"),0)</f>
        <v>0</v>
      </c>
      <c r="K482" s="48">
        <f ca="1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IFERROR(__xludf.DUMMYFUNCTION("IMPORTRANGE(""https://docs.google.com/spreadsheets/d/1C3CXT74ZlgGe6_JY_1olB1XN4rF0dxEuIIF-xsYjHgg/edit?usp=sharing"",""งบกองทุน!En52"")"),0)</f>
        <v>0</v>
      </c>
      <c r="J483" s="66">
        <f ca="1">IFERROR(__xludf.DUMMYFUNCTION("IMPORTRANGE(""https://docs.google.com/spreadsheets/d/1AGHcLOeeYFL3K4b9R1dSzyJy00PE_ra89DNTVfnxSWM/edit?usp=sharing"",""รวมที่ชุมชน!H41"")"),0)</f>
        <v>0</v>
      </c>
      <c r="K483" s="200"/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IFERROR(__xludf.DUMMYFUNCTION("IMPORTRANGE(""https://docs.google.com/spreadsheets/d/1C3CXT74ZlgGe6_JY_1olB1XN4rF0dxEuIIF-xsYjHgg/edit?usp=sharing"",""งบกองทุน!Eo52"")"),100)</f>
        <v>100</v>
      </c>
      <c r="J484" s="66">
        <f ca="1">IFERROR(__xludf.DUMMYFUNCTION("IMPORTRANGE(""https://docs.google.com/spreadsheets/d/1AGHcLOeeYFL3K4b9R1dSzyJy00PE_ra89DNTVfnxSWM/edit?usp=sharing"",""รวมที่ชุมชน!J41"")"),0)</f>
        <v>0</v>
      </c>
      <c r="K484" s="48">
        <f ca="1">IF(I484&gt;0,J484*100/I484,0)</f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IFERROR(__xludf.DUMMYFUNCTION("IMPORTRANGE(""https://docs.google.com/spreadsheets/d/1C3CXT74ZlgGe6_JY_1olB1XN4rF0dxEuIIF-xsYjHgg/edit?usp=sharing"",""งบกองทุน!Ep52"")"),0)</f>
        <v>0</v>
      </c>
      <c r="J485" s="66">
        <f ca="1">IFERROR(__xludf.DUMMYFUNCTION("IMPORTRANGE(""https://docs.google.com/spreadsheets/d/1AGHcLOeeYFL3K4b9R1dSzyJy00PE_ra89DNTVfnxSWM/edit?usp=sharing"",""รวมที่ชุมชน!L41"")"),0)</f>
        <v>0</v>
      </c>
      <c r="K485" s="200"/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IFERROR(__xludf.DUMMYFUNCTION("IMPORTRANGE(""https://docs.google.com/spreadsheets/d/1C3CXT74ZlgGe6_JY_1olB1XN4rF0dxEuIIF-xsYjHgg/edit?usp=sharing"",""งบกองทุน!Eq52"")"),100)</f>
        <v>100</v>
      </c>
      <c r="J486" s="66">
        <f ca="1">IFERROR(__xludf.DUMMYFUNCTION("IMPORTRANGE(""https://docs.google.com/spreadsheets/d/1AGHcLOeeYFL3K4b9R1dSzyJy00PE_ra89DNTVfnxSWM/edit?usp=sharing"",""รวมที่ชุมชน!S41"")"),0)</f>
        <v>0</v>
      </c>
      <c r="K486" s="48">
        <f ca="1">IF(I486&gt;0,J486*100/I486,0)</f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IFERROR(__xludf.DUMMYFUNCTION("IMPORTRANGE(""https://docs.google.com/spreadsheets/d/1C3CXT74ZlgGe6_JY_1olB1XN4rF0dxEuIIF-xsYjHgg/edit?usp=sharing"",""งบกองทุน!Er52"")"),0)</f>
        <v>0</v>
      </c>
      <c r="J487" s="66">
        <f ca="1">IFERROR(__xludf.DUMMYFUNCTION("IMPORTRANGE(""https://docs.google.com/spreadsheets/d/1AGHcLOeeYFL3K4b9R1dSzyJy00PE_ra89DNTVfnxSWM/edit?usp=sharing"",""รวมที่ชุมชน!U41"")"),0)</f>
        <v>0</v>
      </c>
      <c r="K487" s="200"/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IFERROR(__xludf.DUMMYFUNCTION("IMPORTRANGE(""https://docs.google.com/spreadsheets/d/1C3CXT74ZlgGe6_JY_1olB1XN4rF0dxEuIIF-xsYjHgg/edit?usp=sharing"",""งบกองทุน!Es52"")"),100)</f>
        <v>100</v>
      </c>
      <c r="J488" s="66">
        <f ca="1">IFERROR(__xludf.DUMMYFUNCTION("IMPORTRANGE(""https://docs.google.com/spreadsheets/d/1AGHcLOeeYFL3K4b9R1dSzyJy00PE_ra89DNTVfnxSWM/edit?usp=sharing"",""รวมที่ชุมชน!V41"")"),0)</f>
        <v>0</v>
      </c>
      <c r="K488" s="48">
        <f ca="1">IF(I488&gt;0,J488*100/I488,0)</f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IFERROR(__xludf.DUMMYFUNCTION("IMPORTRANGE(""https://docs.google.com/spreadsheets/d/1C3CXT74ZlgGe6_JY_1olB1XN4rF0dxEuIIF-xsYjHgg/edit?usp=sharing"",""งบกองทุน!Et52"")"),0)</f>
        <v>0</v>
      </c>
      <c r="J489" s="111">
        <f ca="1">IFERROR(__xludf.DUMMYFUNCTION("IMPORTRANGE(""https://docs.google.com/spreadsheets/d/1AGHcLOeeYFL3K4b9R1dSzyJy00PE_ra89DNTVfnxSWM/edit?usp=sharing"",""รวมที่ชุมชน!X41"")"),0)</f>
        <v>0</v>
      </c>
      <c r="K489" s="345"/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09">I504</f>
        <v>200</v>
      </c>
      <c r="J490" s="301">
        <f t="shared" si="109"/>
        <v>0</v>
      </c>
      <c r="K490" s="257">
        <f ca="1">IF(I490&gt;0,J490*100/I490,0)</f>
        <v>0</v>
      </c>
      <c r="L490" s="258">
        <f ca="1">SUM(L491,L492)</f>
        <v>21600</v>
      </c>
      <c r="M490" s="258">
        <f>SUM(M491:M492)</f>
        <v>0</v>
      </c>
      <c r="N490" s="258">
        <f t="shared" ref="N490:N494" ca="1" si="110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0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1">SUM(L493:L494)</f>
        <v>21600</v>
      </c>
      <c r="M492" s="52">
        <f t="shared" si="111"/>
        <v>0</v>
      </c>
      <c r="N492" s="52">
        <f t="shared" ca="1" si="110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IFERROR(__xludf.DUMMYFUNCTION("IMPORTRANGE(""https://docs.google.com/spreadsheets/d/1C3CXT74ZlgGe6_JY_1olB1XN4rF0dxEuIIF-xsYjHgg/edit?usp=sharing"",""งบกองทุน!Ev52"")"),0)</f>
        <v>0</v>
      </c>
      <c r="M493" s="52">
        <v>0</v>
      </c>
      <c r="N493" s="52">
        <f t="shared" ca="1" si="110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IFERROR(__xludf.DUMMYFUNCTION("IMPORTRANGE(""https://docs.google.com/spreadsheets/d/1C3CXT74ZlgGe6_JY_1olB1XN4rF0dxEuIIF-xsYjHgg/edit?usp=sharing"",""งบกองทุน!Ew52"")"),21600)</f>
        <v>21600</v>
      </c>
      <c r="M494" s="52">
        <f>SUM(M495:M498)</f>
        <v>0</v>
      </c>
      <c r="N494" s="52">
        <f t="shared" ca="1" si="110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IFERROR(__xludf.DUMMYFUNCTION("IMPORTRANGE(""https://docs.google.com/spreadsheets/d/1C3CXT74ZlgGe6_JY_1olB1XN4rF0dxEuIIF-xsYjHgg/edit?usp=sharing"",""งบกองทุน!EZ52"")"),200)</f>
        <v>200</v>
      </c>
      <c r="J504" s="47">
        <f>+J510</f>
        <v>0</v>
      </c>
      <c r="K504" s="48">
        <f t="shared" ref="K504:K512" ca="1" si="112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2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2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2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2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2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3">I511+I512</f>
        <v>0</v>
      </c>
      <c r="J510" s="66">
        <f t="shared" si="113"/>
        <v>0</v>
      </c>
      <c r="K510" s="48">
        <f t="shared" ca="1" si="112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2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2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IFERROR(__xludf.DUMMYFUNCTION("IMPORTRANGE(""https://docs.google.com/spreadsheets/d/1C3CXT74ZlgGe6_JY_1olB1XN4rF0dxEuIIF-xsYjHgg/edit?usp=sharing"",""งบกองทุน!ff52"")"),48)</f>
        <v>48</v>
      </c>
      <c r="J513" s="47">
        <f>J514</f>
        <v>0</v>
      </c>
      <c r="K513" s="48">
        <f t="shared" ref="K513:K519" ca="1" si="114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5">I515+I516</f>
        <v>0</v>
      </c>
      <c r="J514" s="47">
        <f t="shared" si="115"/>
        <v>0</v>
      </c>
      <c r="K514" s="48">
        <f t="shared" ca="1" si="114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4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4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4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4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4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IFERROR(__xludf.DUMMYFUNCTION("IMPORTRANGE(""https://docs.google.com/spreadsheets/d/1muirlRDkqiswvy_NRZ3Yh955hx-PF6_HhssUYiSJj8o/edit?usp=sharing"",""กองทุน!D52"")"),5644536.7)</f>
        <v>5644536.7000000002</v>
      </c>
      <c r="J521" s="199">
        <f ca="1">IFERROR(__xludf.DUMMYFUNCTION("IMPORTRANGE(""https://docs.google.com/spreadsheets/d/1muirlRDkqiswvy_NRZ3Yh955hx-PF6_HhssUYiSJj8o/edit?usp=sharing"",""กองทุน!F52"")"),0)</f>
        <v>0</v>
      </c>
      <c r="K521" s="200">
        <f t="shared" ref="K521:K528" ca="1" si="117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IFERROR(__xludf.DUMMYFUNCTION("IMPORTRANGE(""https://docs.google.com/spreadsheets/d/1muirlRDkqiswvy_NRZ3Yh955hx-PF6_HhssUYiSJj8o/edit?usp=sharing"",""กองทุน!C52"")"),315)</f>
        <v>315</v>
      </c>
      <c r="J522" s="199">
        <f ca="1">IFERROR(__xludf.DUMMYFUNCTION("IMPORTRANGE(""https://docs.google.com/spreadsheets/d/1muirlRDkqiswvy_NRZ3Yh955hx-PF6_HhssUYiSJj8o/edit?usp=sharing"",""กองทุน!E52"")"),0)</f>
        <v>0</v>
      </c>
      <c r="K522" s="200">
        <f t="shared" ca="1" si="117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IFERROR(__xludf.DUMMYFUNCTION("IMPORTRANGE(""https://docs.google.com/spreadsheets/d/1muirlRDkqiswvy_NRZ3Yh955hx-PF6_HhssUYiSJj8o/edit?usp=sharing"",""กองทุน!I52"")"),6686075.63999999)</f>
        <v>6686075.6399999904</v>
      </c>
      <c r="J523" s="199">
        <f ca="1">IFERROR(__xludf.DUMMYFUNCTION("IMPORTRANGE(""https://docs.google.com/spreadsheets/d/1muirlRDkqiswvy_NRZ3Yh955hx-PF6_HhssUYiSJj8o/edit?usp=sharing"",""กองทุน!K52"")"),15783.38)</f>
        <v>15783.38</v>
      </c>
      <c r="K523" s="200">
        <f t="shared" ca="1" si="117"/>
        <v>0.23606343765503709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IFERROR(__xludf.DUMMYFUNCTION("IMPORTRANGE(""https://docs.google.com/spreadsheets/d/1muirlRDkqiswvy_NRZ3Yh955hx-PF6_HhssUYiSJj8o/edit?usp=sharing"",""กองทุน!H52"")"),420)</f>
        <v>420</v>
      </c>
      <c r="J524" s="199">
        <f ca="1">IFERROR(__xludf.DUMMYFUNCTION("IMPORTRANGE(""https://docs.google.com/spreadsheets/d/1muirlRDkqiswvy_NRZ3Yh955hx-PF6_HhssUYiSJj8o/edit?usp=sharing"",""กองทุน!J52"")"),3)</f>
        <v>3</v>
      </c>
      <c r="K524" s="200">
        <f t="shared" ca="1" si="117"/>
        <v>0.7142857142857143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IFERROR(__xludf.DUMMYFUNCTION("IMPORTRANGE(""https://docs.google.com/spreadsheets/d/1muirlRDkqiswvy_NRZ3Yh955hx-PF6_HhssUYiSJj8o/edit?usp=sharing"",""กองทุน!N52"")"),0)</f>
        <v>0</v>
      </c>
      <c r="J525" s="199">
        <f ca="1">IFERROR(__xludf.DUMMYFUNCTION("IMPORTRANGE(""https://docs.google.com/spreadsheets/d/1muirlRDkqiswvy_NRZ3Yh955hx-PF6_HhssUYiSJj8o/edit?usp=sharing"",""กองทุน!P52"")"),13033.24)</f>
        <v>13033.24</v>
      </c>
      <c r="K525" s="200">
        <f t="shared" ca="1" si="117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IFERROR(__xludf.DUMMYFUNCTION("IMPORTRANGE(""https://docs.google.com/spreadsheets/d/1muirlRDkqiswvy_NRZ3Yh955hx-PF6_HhssUYiSJj8o/edit?usp=sharing"",""กองทุน!M52"")"),0)</f>
        <v>0</v>
      </c>
      <c r="J526" s="199">
        <f ca="1">IFERROR(__xludf.DUMMYFUNCTION("IMPORTRANGE(""https://docs.google.com/spreadsheets/d/1muirlRDkqiswvy_NRZ3Yh955hx-PF6_HhssUYiSJj8o/edit?usp=sharing"",""กองทุน!O52"")"),3)</f>
        <v>3</v>
      </c>
      <c r="K526" s="200">
        <f t="shared" ca="1" si="117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IFERROR(__xludf.DUMMYFUNCTION("IMPORTRANGE(""https://docs.google.com/spreadsheets/d/1muirlRDkqiswvy_NRZ3Yh955hx-PF6_HhssUYiSJj8o/edit?usp=sharing"",""กองทุน!S52"")"),5000000)</f>
        <v>5000000</v>
      </c>
      <c r="J527" s="199">
        <f ca="1">IFERROR(__xludf.DUMMYFUNCTION("IMPORTRANGE(""https://docs.google.com/spreadsheets/d/1muirlRDkqiswvy_NRZ3Yh955hx-PF6_HhssUYiSJj8o/edit?usp=sharing"",""กองทุน!U52"")"),0)</f>
        <v>0</v>
      </c>
      <c r="K527" s="200">
        <f t="shared" ca="1" si="117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IFERROR(__xludf.DUMMYFUNCTION("IMPORTRANGE(""https://docs.google.com/spreadsheets/d/1muirlRDkqiswvy_NRZ3Yh955hx-PF6_HhssUYiSJj8o/edit?usp=sharing"",""กองทุน!R52"")"),250)</f>
        <v>250</v>
      </c>
      <c r="J528" s="321">
        <f ca="1">IFERROR(__xludf.DUMMYFUNCTION("IMPORTRANGE(""https://docs.google.com/spreadsheets/d/1muirlRDkqiswvy_NRZ3Yh955hx-PF6_HhssUYiSJj8o/edit?usp=sharing"",""กองทุน!T52"")"),0)</f>
        <v>0</v>
      </c>
      <c r="K528" s="345">
        <f t="shared" ca="1" si="117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239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2292395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874700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64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IFERROR(__xludf.DUMMYFUNCTION("IMPORTRANGE(""https://docs.google.com/spreadsheets/d/1C3CXT74ZlgGe6_JY_1olB1XN4rF0dxEuIIF-xsYjHgg/edit?usp=sharing"",""พรบ!C53"")"),874700)</f>
        <v>874700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IFERROR(__xludf.DUMMYFUNCTION("IMPORTRANGE(""https://docs.google.com/spreadsheets/d/1C3CXT74ZlgGe6_JY_1olB1XN4rF0dxEuIIF-xsYjHgg/edit?usp=sharing"",""พรบ!D53"")"),315900)</f>
        <v>315900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IFERROR(__xludf.DUMMYFUNCTION("IMPORTRANGE(""https://docs.google.com/spreadsheets/d/1C3CXT74ZlgGe6_JY_1olB1XN4rF0dxEuIIF-xsYjHgg/edit?usp=sharing"",""พรบ!E53"")"),558800)</f>
        <v>558800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64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IFERROR(__xludf.DUMMYFUNCTION("IMPORTRANGE(""https://docs.google.com/spreadsheets/d/1C3CXT74ZlgGe6_JY_1olB1XN4rF0dxEuIIF-xsYjHgg/edit?usp=sharing"",""พรบ!H53"")"),0)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IFERROR(__xludf.DUMMYFUNCTION("IMPORTRANGE(""https://docs.google.com/spreadsheets/d/1C3CXT74ZlgGe6_JY_1olB1XN4rF0dxEuIIF-xsYjHgg/edit?usp=sharing"",""พรบ!I53"")"),0)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IFERROR(__xludf.DUMMYFUNCTION("IMPORTRANGE(""https://docs.google.com/spreadsheets/d/1C3CXT74ZlgGe6_JY_1olB1XN4rF0dxEuIIF-xsYjHgg/edit?usp=sharing"",""พรบ!J53"")"),1)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IFERROR(__xludf.DUMMYFUNCTION("IMPORTRANGE(""https://docs.google.com/spreadsheets/d/1C3CXT74ZlgGe6_JY_1olB1XN4rF0dxEuIIF-xsYjHgg/edit?usp=sharing"",""พรบ!K53"")"),64)</f>
        <v>64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IFERROR(__xludf.DUMMYFUNCTION("IMPORTRANGE(""https://docs.google.com/spreadsheets/d/1C3CXT74ZlgGe6_JY_1olB1XN4rF0dxEuIIF-xsYjHgg/edit?usp=sharing"",""พรบ!L53"")"),0)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IFERROR(__xludf.DUMMYFUNCTION("IMPORTRANGE(""https://docs.google.com/spreadsheets/d/1C3CXT74ZlgGe6_JY_1olB1XN4rF0dxEuIIF-xsYjHgg/edit?usp=sharing"",""พรบ!M53"")"),0)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IFERROR(__xludf.DUMMYFUNCTION("IMPORTRANGE(""https://docs.google.com/spreadsheets/d/1C3CXT74ZlgGe6_JY_1olB1XN4rF0dxEuIIF-xsYjHgg/edit?usp=sharing"",""พรบ!N53"")"),0)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135000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IFERROR(__xludf.DUMMYFUNCTION("IMPORTRANGE(""https://docs.google.com/spreadsheets/d/1C3CXT74ZlgGe6_JY_1olB1XN4rF0dxEuIIF-xsYjHgg/edit?usp=sharing"",""พรบ!O53"")"),135000)</f>
        <v>135000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IFERROR(__xludf.DUMMYFUNCTION("IMPORTRANGE(""https://docs.google.com/spreadsheets/d/1C3CXT74ZlgGe6_JY_1olB1XN4rF0dxEuIIF-xsYjHgg/edit?usp=sharing"",""พรบ!Q53"")"),135000)</f>
        <v>135000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IFERROR(__xludf.DUMMYFUNCTION("IMPORTRANGE(""https://docs.google.com/spreadsheets/d/1C3CXT74ZlgGe6_JY_1olB1XN4rF0dxEuIIF-xsYjHgg/edit?usp=sharing"",""พรบ!R53"")"),1)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IFERROR(__xludf.DUMMYFUNCTION("IMPORTRANGE(""https://docs.google.com/spreadsheets/d/1C3CXT74ZlgGe6_JY_1olB1XN4rF0dxEuIIF-xsYjHgg/edit?usp=sharing"",""พรบ!S53"")"),7)</f>
        <v>7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IFERROR(__xludf.DUMMYFUNCTION("IMPORTRANGE(""https://docs.google.com/spreadsheets/d/1C3CXT74ZlgGe6_JY_1olB1XN4rF0dxEuIIF-xsYjHgg/edit?usp=sharing"",""พรบ!T53"")"),7)</f>
        <v>7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IFERROR(__xludf.DUMMYFUNCTION("IMPORTRANGE(""https://docs.google.com/spreadsheets/d/1C3CXT74ZlgGe6_JY_1olB1XN4rF0dxEuIIF-xsYjHgg/edit?usp=sharing"",""พรบ!U53"")"),7)</f>
        <v>7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IFERROR(__xludf.DUMMYFUNCTION("IMPORTRANGE(""https://docs.google.com/spreadsheets/d/1C3CXT74ZlgGe6_JY_1olB1XN4rF0dxEuIIF-xsYjHgg/edit?usp=sharing"",""พรบ!V53"")"),7)</f>
        <v>7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IFERROR(__xludf.DUMMYFUNCTION("IMPORTRANGE(""https://docs.google.com/spreadsheets/d/1C3CXT74ZlgGe6_JY_1olB1XN4rF0dxEuIIF-xsYjHgg/edit?usp=sharing"",""พรบ!W53"")"),2)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IFERROR(__xludf.DUMMYFUNCTION("IMPORTRANGE(""https://docs.google.com/spreadsheets/d/1C3CXT74ZlgGe6_JY_1olB1XN4rF0dxEuIIF-xsYjHgg/edit?usp=sharing"",""พรบ!Z53"")"),82440)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IFERROR(__xludf.DUMMYFUNCTION("IMPORTRANGE(""https://docs.google.com/spreadsheets/d/1C3CXT74ZlgGe6_JY_1olB1XN4rF0dxEuIIF-xsYjHgg/edit?usp=sharing"",""พรบ!AA53"")"),20)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79000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79000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IFERROR(__xludf.DUMMYFUNCTION("IMPORTRANGE(""https://docs.google.com/spreadsheets/d/1C3CXT74ZlgGe6_JY_1olB1XN4rF0dxEuIIF-xsYjHgg/edit?usp=sharing"",""พรบ!AD53"")"),0)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79000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IFERROR(__xludf.DUMMYFUNCTION("IMPORTRANGE(""https://docs.google.com/spreadsheets/d/1C3CXT74ZlgGe6_JY_1olB1XN4rF0dxEuIIF-xsYjHgg/edit?usp=sharing"",""พรบ!AF53"")"),7500)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IFERROR(__xludf.DUMMYFUNCTION("IMPORTRANGE(""https://docs.google.com/spreadsheets/d/1C3CXT74ZlgGe6_JY_1olB1XN4rF0dxEuIIF-xsYjHgg/edit?usp=sharing"",""พรบ!AH53"")"),42000)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IFERROR(__xludf.DUMMYFUNCTION("IMPORTRANGE(""https://docs.google.com/spreadsheets/d/1C3CXT74ZlgGe6_JY_1olB1XN4rF0dxEuIIF-xsYjHgg/edit?usp=sharing"",""พรบ!AI53"")"),3)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IFERROR(__xludf.DUMMYFUNCTION("IMPORTRANGE(""https://docs.google.com/spreadsheets/d/1C3CXT74ZlgGe6_JY_1olB1XN4rF0dxEuIIF-xsYjHgg/edit?usp=sharing"",""กปร!C53"")"),36000)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IFERROR(__xludf.DUMMYFUNCTION("IMPORTRANGE(""https://docs.google.com/spreadsheets/d/1C3CXT74ZlgGe6_JY_1olB1XN4rF0dxEuIIF-xsYjHgg/edit?usp=sharing"",""พรบ!AJ53"")"),15000)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IFERROR(__xludf.DUMMYFUNCTION("IMPORTRANGE(""https://docs.google.com/spreadsheets/d/1C3CXT74ZlgGe6_JY_1olB1XN4rF0dxEuIIF-xsYjHgg/edit?usp=sharing"",""พรบ!AK53"")"),1)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IFERROR(__xludf.DUMMYFUNCTION("IMPORTRANGE(""https://docs.google.com/spreadsheets/d/1C3CXT74ZlgGe6_JY_1olB1XN4rF0dxEuIIF-xsYjHgg/edit?usp=sharing"",""กปร!D53"")"),5000)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IFERROR(__xludf.DUMMYFUNCTION("IMPORTRANGE(""https://docs.google.com/spreadsheets/d/1C3CXT74ZlgGe6_JY_1olB1XN4rF0dxEuIIF-xsYjHgg/edit?usp=sharing"",""พรบ!AL53"")"),1)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IFERROR(__xludf.DUMMYFUNCTION("IMPORTRANGE(""https://docs.google.com/spreadsheets/d/1C3CXT74ZlgGe6_JY_1olB1XN4rF0dxEuIIF-xsYjHgg/edit?usp=sharing"",""กปร!E53"")"),8000)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IFERROR(__xludf.DUMMYFUNCTION("IMPORTRANGE(""https://docs.google.com/spreadsheets/d/1C3CXT74ZlgGe6_JY_1olB1XN4rF0dxEuIIF-xsYjHgg/edit?usp=sharing"",""พรบ!AM53"")"),14500)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IFERROR(__xludf.DUMMYFUNCTION("IMPORTRANGE(""https://docs.google.com/spreadsheets/d/1C3CXT74ZlgGe6_JY_1olB1XN4rF0dxEuIIF-xsYjHgg/edit?usp=sharing"",""พรบ!AO53"")"),30000)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IFERROR(__xludf.DUMMYFUNCTION("IMPORTRANGE(""https://docs.google.com/spreadsheets/d/1C3CXT74ZlgGe6_JY_1olB1XN4rF0dxEuIIF-xsYjHgg/edit?usp=sharing"",""พรบ!AP53"")"),30000)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IFERROR(__xludf.DUMMYFUNCTION("IMPORTRANGE(""https://docs.google.com/spreadsheets/d/1C3CXT74ZlgGe6_JY_1olB1XN4rF0dxEuIIF-xsYjHgg/edit?usp=sharing"",""กปร!F53"")"),8500)</f>
        <v>8500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IFERROR(__xludf.DUMMYFUNCTION("IMPORTRANGE(""https://docs.google.com/spreadsheets/d/1C3CXT74ZlgGe6_JY_1olB1XN4rF0dxEuIIF-xsYjHgg/edit?usp=sharing"",""พรบ!AQ53"")"),0)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IFERROR(__xludf.DUMMYFUNCTION("IMPORTRANGE(""https://docs.google.com/spreadsheets/d/1C3CXT74ZlgGe6_JY_1olB1XN4rF0dxEuIIF-xsYjHgg/edit?usp=sharing"",""กปร!G53"")"),0)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IFERROR(__xludf.DUMMYFUNCTION("IMPORTRANGE(""https://docs.google.com/spreadsheets/d/1C3CXT74ZlgGe6_JY_1olB1XN4rF0dxEuIIF-xsYjHgg/edit?usp=sharing"",""พรบ!AR53"")"),0)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IFERROR(__xludf.DUMMYFUNCTION("IMPORTRANGE(""https://docs.google.com/spreadsheets/d/1C3CXT74ZlgGe6_JY_1olB1XN4rF0dxEuIIF-xsYjHgg/edit?usp=sharing"",""พรบ!AT53"")"),0)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IFERROR(__xludf.DUMMYFUNCTION("IMPORTRANGE(""https://docs.google.com/spreadsheets/d/1C3CXT74ZlgGe6_JY_1olB1XN4rF0dxEuIIF-xsYjHgg/edit?usp=sharing"",""กปร!I53"")"),0)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IFERROR(__xludf.DUMMYFUNCTION("IMPORTRANGE(""https://docs.google.com/spreadsheets/d/1C3CXT74ZlgGe6_JY_1olB1XN4rF0dxEuIIF-xsYjHgg/edit?usp=sharing"",""พรบ!AU53"")"),0)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IFERROR(__xludf.DUMMYFUNCTION("IMPORTRANGE(""https://docs.google.com/spreadsheets/d/1C3CXT74ZlgGe6_JY_1olB1XN4rF0dxEuIIF-xsYjHgg/edit?usp=sharing"",""กปร!J53"")"),0)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IFERROR(__xludf.DUMMYFUNCTION("IMPORTRANGE(""https://docs.google.com/spreadsheets/d/1C3CXT74ZlgGe6_JY_1olB1XN4rF0dxEuIIF-xsYjHgg/edit?usp=sharing"",""พรบ!AY53"")"),21125)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IFERROR(__xludf.DUMMYFUNCTION("IMPORTRANGE(""https://docs.google.com/spreadsheets/d/1C3CXT74ZlgGe6_JY_1olB1XN4rF0dxEuIIF-xsYjHgg/edit?usp=sharing"",""พรบ!BA53"")"),15)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89000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IFERROR(__xludf.DUMMYFUNCTION("IMPORTRANGE(""https://docs.google.com/spreadsheets/d/1C3CXT74ZlgGe6_JY_1olB1XN4rF0dxEuIIF-xsYjHgg/edit?usp=sharing"",""พรบ!BD53"")"),0)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IFERROR(__xludf.DUMMYFUNCTION("IMPORTRANGE(""https://docs.google.com/spreadsheets/d/1C3CXT74ZlgGe6_JY_1olB1XN4rF0dxEuIIF-xsYjHgg/edit?usp=sharing"",""พรบ!BE53"")"),89000)</f>
        <v>89000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IFERROR(__xludf.DUMMYFUNCTION("IMPORTRANGE(""https://docs.google.com/spreadsheets/d/1C3CXT74ZlgGe6_JY_1olB1XN4rF0dxEuIIF-xsYjHgg/edit?usp=sharing"",""พรบ!BF53"")"),1)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IFERROR(__xludf.DUMMYFUNCTION("IMPORTRANGE(""https://docs.google.com/spreadsheets/d/1C3CXT74ZlgGe6_JY_1olB1XN4rF0dxEuIIF-xsYjHgg/edit?usp=sharing"",""พรบ!BG53"")"),25)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IFERROR(__xludf.DUMMYFUNCTION("IMPORTRANGE(""https://docs.google.com/spreadsheets/d/1C3CXT74ZlgGe6_JY_1olB1XN4rF0dxEuIIF-xsYjHgg/edit?usp=sharing"",""พรบ!BH53"")"),25)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IFERROR(__xludf.DUMMYFUNCTION("IMPORTRANGE(""https://docs.google.com/spreadsheets/d/1C3CXT74ZlgGe6_JY_1olB1XN4rF0dxEuIIF-xsYjHgg/edit?usp=sharing"",""พรบ!BI53"")"),1)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78">
        <f ca="1">I195</f>
        <v>0</v>
      </c>
      <c r="J185" s="78">
        <f>+J195</f>
        <v>0</v>
      </c>
      <c r="K185" s="354">
        <f ca="1">IF(I185&gt;0,J185*100/I185,0)</f>
        <v>0</v>
      </c>
      <c r="L185" s="49">
        <f ca="1">L186+L187</f>
        <v>0</v>
      </c>
      <c r="M185" s="49">
        <f>SUM(M186:M187)</f>
        <v>0</v>
      </c>
      <c r="N185" s="354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232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232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66"/>
      <c r="J188" s="66"/>
      <c r="K188" s="232"/>
      <c r="L188" s="52">
        <f ca="1">IFERROR(__xludf.DUMMYFUNCTION("IMPORTRANGE(""https://docs.google.com/spreadsheets/d/1C3CXT74ZlgGe6_JY_1olB1XN4rF0dxEuIIF-xsYjHgg/edit?usp=sharing"",""พรบ!BK53"")"),0)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66"/>
      <c r="J189" s="66"/>
      <c r="K189" s="232"/>
      <c r="L189" s="52">
        <f ca="1">IFERROR(__xludf.DUMMYFUNCTION("IMPORTRANGE(""https://docs.google.com/spreadsheets/d/1C3CXT74ZlgGe6_JY_1olB1XN4rF0dxEuIIF-xsYjHgg/edit?usp=sharing"",""พรบ!BL53"")"),0)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232"/>
      <c r="L190" s="52"/>
      <c r="M190" s="52"/>
      <c r="N190" s="52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52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52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52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52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IFERROR(__xludf.DUMMYFUNCTION("IMPORTRANGE(""https://docs.google.com/spreadsheets/d/1C3CXT74ZlgGe6_JY_1olB1XN4rF0dxEuIIF-xsYjHgg/edit?usp=sharing"",""พรบ!BM53"")"),0)</f>
        <v>0</v>
      </c>
      <c r="J195" s="66">
        <v>0</v>
      </c>
      <c r="K195" s="232">
        <f ca="1">IF(I195&gt;0,J195*100/I195,0)</f>
        <v>0</v>
      </c>
      <c r="L195" s="52"/>
      <c r="M195" s="52"/>
      <c r="N195" s="52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52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5">
        <v>0</v>
      </c>
      <c r="K197" s="232"/>
      <c r="L197" s="52"/>
      <c r="M197" s="52"/>
      <c r="N197" s="52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78">
        <f t="shared" ref="I199:J199" ca="1" si="44">I209</f>
        <v>0</v>
      </c>
      <c r="J199" s="78">
        <f t="shared" si="44"/>
        <v>0</v>
      </c>
      <c r="K199" s="354">
        <f ca="1">IF(I199&gt;0,J199*100/I199,0)</f>
        <v>0</v>
      </c>
      <c r="L199" s="49">
        <f ca="1">L200+L201</f>
        <v>0</v>
      </c>
      <c r="M199" s="49">
        <f>SUM(M200:M201)</f>
        <v>0</v>
      </c>
      <c r="N199" s="354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IFERROR(__xludf.DUMMYFUNCTION("IMPORTRANGE(""https://docs.google.com/spreadsheets/d/1C3CXT74ZlgGe6_JY_1olB1XN4rF0dxEuIIF-xsYjHgg/edit?usp=sharing"",""พรบ!BP53"")"),0)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IFERROR(__xludf.DUMMYFUNCTION("IMPORTRANGE(""https://docs.google.com/spreadsheets/d/1C3CXT74ZlgGe6_JY_1olB1XN4rF0dxEuIIF-xsYjHgg/edit?usp=sharing"",""พรบ!BQ53"")"),0)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IFERROR(__xludf.DUMMYFUNCTION("IMPORTRANGE(""https://docs.google.com/spreadsheets/d/1C3CXT74ZlgGe6_JY_1olB1XN4rF0dxEuIIF-xsYjHgg/edit?usp=sharing"",""พรบ!BR53"")"),0)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371">
        <f t="shared" ref="I214:J214" ca="1" si="47">I224</f>
        <v>0</v>
      </c>
      <c r="J214" s="371">
        <f t="shared" si="47"/>
        <v>0</v>
      </c>
      <c r="K214" s="372">
        <f ca="1">IF(I214&gt;0,J214*100/I214,0)</f>
        <v>0</v>
      </c>
      <c r="L214" s="373">
        <f ca="1">L215+L216</f>
        <v>0</v>
      </c>
      <c r="M214" s="373">
        <f>SUM(M215:M216)</f>
        <v>0</v>
      </c>
      <c r="N214" s="372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66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66"/>
      <c r="J218" s="66"/>
      <c r="K218" s="232"/>
      <c r="L218" s="52">
        <f ca="1">IFERROR(__xludf.DUMMYFUNCTION("IMPORTRANGE(""https://docs.google.com/spreadsheets/d/1C3CXT74ZlgGe6_JY_1olB1XN4rF0dxEuIIF-xsYjHgg/edit?usp=sharing"",""พรบ!BU53"")"),0)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IFERROR(__xludf.DUMMYFUNCTION("IMPORTRANGE(""https://docs.google.com/spreadsheets/d/1C3CXT74ZlgGe6_JY_1olB1XN4rF0dxEuIIF-xsYjHgg/edit?usp=sharing"",""พรบ!BV53"")"),0)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650</v>
      </c>
      <c r="J228" s="197">
        <f ca="1">J240</f>
        <v>0</v>
      </c>
      <c r="K228" s="178">
        <f ca="1">IF(I228&gt;0,J228*100/I228,0)</f>
        <v>0</v>
      </c>
      <c r="L228" s="179">
        <f ca="1">L229+L230</f>
        <v>1011130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1011130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IFERROR(__xludf.DUMMYFUNCTION("IMPORTRANGE(""https://docs.google.com/spreadsheets/d/1C3CXT74ZlgGe6_JY_1olB1XN4rF0dxEuIIF-xsYjHgg/edit?usp=sharing"",""พรบ!BX53"")"),417600)</f>
        <v>417600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IFERROR(__xludf.DUMMYFUNCTION("IMPORTRANGE(""https://docs.google.com/spreadsheets/d/1C3CXT74ZlgGe6_JY_1olB1XN4rF0dxEuIIF-xsYjHgg/edit?usp=sharing"",""พรบ!BY53"")"),593530)</f>
        <v>593530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IFERROR(__xludf.DUMMYFUNCTION("IMPORTRANGE(""https://docs.google.com/spreadsheets/d/1AGHcLOeeYFL3K4b9R1dSzyJy00PE_ra89DNTVfnxSWM/edit?usp=sharing"",""รวมที่ทำกิน!J42"")"),0)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IFERROR(__xludf.DUMMYFUNCTION("IMPORTRANGE(""https://docs.google.com/spreadsheets/d/1C3CXT74ZlgGe6_JY_1olB1XN4rF0dxEuIIF-xsYjHgg/edit?usp=sharing"",""พรบ!BZ53"")"),3376)</f>
        <v>3376</v>
      </c>
      <c r="J235" s="66">
        <f ca="1">IFERROR(__xludf.DUMMYFUNCTION("IMPORTRANGE(""https://docs.google.com/spreadsheets/d/1AGHcLOeeYFL3K4b9R1dSzyJy00PE_ra89DNTVfnxSWM/edit?usp=sharing"",""รวมที่ทำกิน!L42"")"),0)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IFERROR(__xludf.DUMMYFUNCTION("IMPORTRANGE(""https://docs.google.com/spreadsheets/d/1C3CXT74ZlgGe6_JY_1olB1XN4rF0dxEuIIF-xsYjHgg/edit?usp=sharing"",""พรบ!CA53"")"),650)</f>
        <v>650</v>
      </c>
      <c r="J236" s="66">
        <f ca="1">IFERROR(__xludf.DUMMYFUNCTION("IMPORTRANGE(""https://docs.google.com/spreadsheets/d/1AGHcLOeeYFL3K4b9R1dSzyJy00PE_ra89DNTVfnxSWM/edit?usp=sharing"",""รวมที่ทำกิน!O42"")"),42)</f>
        <v>42</v>
      </c>
      <c r="K236" s="200">
        <f t="shared" ca="1" si="52"/>
        <v>6.4615384615384617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IFERROR(__xludf.DUMMYFUNCTION("IMPORTRANGE(""https://docs.google.com/spreadsheets/d/1AGHcLOeeYFL3K4b9R1dSzyJy00PE_ra89DNTVfnxSWM/edit?usp=sharing"",""รวมที่ทำกิน!Q42"")"),643.51)</f>
        <v>643.51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IFERROR(__xludf.DUMMYFUNCTION("IMPORTRANGE(""https://docs.google.com/spreadsheets/d/1C3CXT74ZlgGe6_JY_1olB1XN4rF0dxEuIIF-xsYjHgg/edit?usp=sharing"",""พรบ!CB53"")"),650)</f>
        <v>650</v>
      </c>
      <c r="J238" s="66">
        <f ca="1">IFERROR(__xludf.DUMMYFUNCTION("IMPORTRANGE(""https://docs.google.com/spreadsheets/d/1AGHcLOeeYFL3K4b9R1dSzyJy00PE_ra89DNTVfnxSWM/edit?usp=sharing"",""รวมที่ทำกิน!S42"")"),0)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IFERROR(__xludf.DUMMYFUNCTION("IMPORTRANGE(""https://docs.google.com/spreadsheets/d/1AGHcLOeeYFL3K4b9R1dSzyJy00PE_ra89DNTVfnxSWM/edit?usp=sharing"",""รวมที่ทำกิน!U42"")"),0)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IFERROR(__xludf.DUMMYFUNCTION("IMPORTRANGE(""https://docs.google.com/spreadsheets/d/1C3CXT74ZlgGe6_JY_1olB1XN4rF0dxEuIIF-xsYjHgg/edit?usp=sharing"",""พรบ!CC53"")"),650)</f>
        <v>650</v>
      </c>
      <c r="J240" s="66">
        <f ca="1">IFERROR(__xludf.DUMMYFUNCTION("IMPORTRANGE(""https://docs.google.com/spreadsheets/d/1AGHcLOeeYFL3K4b9R1dSzyJy00PE_ra89DNTVfnxSWM/edit?usp=sharing"",""รวมที่ทำกิน!W42"")"),0)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IFERROR(__xludf.DUMMYFUNCTION("IMPORTRANGE(""https://docs.google.com/spreadsheets/d/1AGHcLOeeYFL3K4b9R1dSzyJy00PE_ra89DNTVfnxSWM/edit?usp=sharing"",""รวมที่ทำกิน!Y42"")"),0)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2537856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400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635180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90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635180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IFERROR(__xludf.DUMMYFUNCTION("IMPORTRANGE(""https://docs.google.com/spreadsheets/d/1C3CXT74ZlgGe6_JY_1olB1XN4rF0dxEuIIF-xsYjHgg/edit?usp=sharing"",""งบกองทุน!d53"")"),0)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IFERROR(__xludf.DUMMYFUNCTION("IMPORTRANGE(""https://docs.google.com/spreadsheets/d/1C3CXT74ZlgGe6_JY_1olB1XN4rF0dxEuIIF-xsYjHgg/edit?usp=sharing"",""งบกองทุน!e53"")"),635180)</f>
        <v>635180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400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IFERROR(__xludf.DUMMYFUNCTION("IMPORTRANGE(""https://docs.google.com/spreadsheets/d/1C3CXT74ZlgGe6_JY_1olB1XN4rF0dxEuIIF-xsYjHgg/edit?usp=sharing"",""งบกองทุน!H53"")"),90)</f>
        <v>90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IFERROR(__xludf.DUMMYFUNCTION("IMPORTRANGE(""https://docs.google.com/spreadsheets/d/1C3CXT74ZlgGe6_JY_1olB1XN4rF0dxEuIIF-xsYjHgg/edit?usp=sharing"",""งบกองทุน!i53"")"),300)</f>
        <v>300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90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IFERROR(__xludf.DUMMYFUNCTION("IMPORTRANGE(""https://docs.google.com/spreadsheets/d/1C3CXT74ZlgGe6_JY_1olB1XN4rF0dxEuIIF-xsYjHgg/edit?usp=sharing"",""งบกองทุน!k53"")"),100)</f>
        <v>100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90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IFERROR(__xludf.DUMMYFUNCTION("IMPORTRANGE(""https://docs.google.com/spreadsheets/d/1C3CXT74ZlgGe6_JY_1olB1XN4rF0dxEuIIF-xsYjHgg/edit?usp=sharing"",""งบกองทุน!m53"")"),0)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400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IFERROR(__xludf.DUMMYFUNCTION("IMPORTRANGE(""https://docs.google.com/spreadsheets/d/1C3CXT74ZlgGe6_JY_1olB1XN4rF0dxEuIIF-xsYjHgg/edit?usp=sharing"",""งบกองทุน!o53"")"),100)</f>
        <v>100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IFERROR(__xludf.DUMMYFUNCTION("IMPORTRANGE(""https://docs.google.com/spreadsheets/d/1C3CXT74ZlgGe6_JY_1olB1XN4rF0dxEuIIF-xsYjHgg/edit?usp=sharing"",""งบกองทุน!p53"")"),300)</f>
        <v>300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IFERROR(__xludf.DUMMYFUNCTION("IMPORTRANGE(""https://docs.google.com/spreadsheets/d/1C3CXT74ZlgGe6_JY_1olB1XN4rF0dxEuIIF-xsYjHgg/edit?usp=sharing"",""งบกองทุน!r53"")"),0)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IFERROR(__xludf.DUMMYFUNCTION("IMPORTRANGE(""https://docs.google.com/spreadsheets/d/1C3CXT74ZlgGe6_JY_1olB1XN4rF0dxEuIIF-xsYjHgg/edit?usp=sharing"",""งบกองทุน!s53"")"),460140)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IFERROR(__xludf.DUMMYFUNCTION("IMPORTRANGE(""https://docs.google.com/spreadsheets/d/1C3CXT74ZlgGe6_JY_1olB1XN4rF0dxEuIIF-xsYjHgg/edit?usp=sharing"",""งบกองทุน!v53"")"),50)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IFERROR(__xludf.DUMMYFUNCTION("IMPORTRANGE(""https://docs.google.com/spreadsheets/d/1C3CXT74ZlgGe6_JY_1olB1XN4rF0dxEuIIF-xsYjHgg/edit?usp=sharing"",""งบกองทุน!w53"")"),500)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IFERROR(__xludf.DUMMYFUNCTION("IMPORTRANGE(""https://docs.google.com/spreadsheets/d/1C3CXT74ZlgGe6_JY_1olB1XN4rF0dxEuIIF-xsYjHgg/edit?usp=sharing"",""งบกองทุน!x53"")"),50)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165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193290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55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193290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IFERROR(__xludf.DUMMYFUNCTION("IMPORTRANGE(""https://docs.google.com/spreadsheets/d/1C3CXT74ZlgGe6_JY_1olB1XN4rF0dxEuIIF-xsYjHgg/edit?usp=sharing"",""งบกองทุน!z53"")"),0)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IFERROR(__xludf.DUMMYFUNCTION("IMPORTRANGE(""https://docs.google.com/spreadsheets/d/1C3CXT74ZlgGe6_JY_1olB1XN4rF0dxEuIIF-xsYjHgg/edit?usp=sharing"",""งบกองทุน!aa53"")"),193290)</f>
        <v>193290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55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IFERROR(__xludf.DUMMYFUNCTION("IMPORTRANGE(""https://docs.google.com/spreadsheets/d/1C3CXT74ZlgGe6_JY_1olB1XN4rF0dxEuIIF-xsYjHgg/edit?usp=sharing"",""งบกองทุน!ae53"")"),20)</f>
        <v>20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IFERROR(__xludf.DUMMYFUNCTION("IMPORTRANGE(""https://docs.google.com/spreadsheets/d/1C3CXT74ZlgGe6_JY_1olB1XN4rF0dxEuIIF-xsYjHgg/edit?usp=sharing"",""งบกองทุน!ad53"")"),60)</f>
        <v>60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IFERROR(__xludf.DUMMYFUNCTION("IMPORTRANGE(""https://docs.google.com/spreadsheets/d/1C3CXT74ZlgGe6_JY_1olB1XN4rF0dxEuIIF-xsYjHgg/edit?usp=sharing"",""งบกองทุน!af53"")"),20)</f>
        <v>20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IFERROR(__xludf.DUMMYFUNCTION("IMPORTRANGE(""https://docs.google.com/spreadsheets/d/1C3CXT74ZlgGe6_JY_1olB1XN4rF0dxEuIIF-xsYjHgg/edit?usp=sharing"",""งบกองทุน!ag53"")"),20)</f>
        <v>20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IFERROR(__xludf.DUMMYFUNCTION("IMPORTRANGE(""https://docs.google.com/spreadsheets/d/1C3CXT74ZlgGe6_JY_1olB1XN4rF0dxEuIIF-xsYjHgg/edit?usp=sharing"",""งบกองทุน!ai53"")"),25)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IFERROR(__xludf.DUMMYFUNCTION("IMPORTRANGE(""https://docs.google.com/spreadsheets/d/1C3CXT74ZlgGe6_JY_1olB1XN4rF0dxEuIIF-xsYjHgg/edit?usp=sharing"",""งบกองทุน!ah53"")"),75)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IFERROR(__xludf.DUMMYFUNCTION("IMPORTRANGE(""https://docs.google.com/spreadsheets/d/1C3CXT74ZlgGe6_JY_1olB1XN4rF0dxEuIIF-xsYjHgg/edit?usp=sharing"",""งบกองทุน!aj53"")"),25)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IFERROR(__xludf.DUMMYFUNCTION("IMPORTRANGE(""https://docs.google.com/spreadsheets/d/1C3CXT74ZlgGe6_JY_1olB1XN4rF0dxEuIIF-xsYjHgg/edit?usp=sharing"",""งบกองทุน!ak53"")"),25)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IFERROR(__xludf.DUMMYFUNCTION("IMPORTRANGE(""https://docs.google.com/spreadsheets/d/1C3CXT74ZlgGe6_JY_1olB1XN4rF0dxEuIIF-xsYjHgg/edit?usp=sharing"",""งบกองทุน!al53"")"),25)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IFERROR(__xludf.DUMMYFUNCTION("IMPORTRANGE(""https://docs.google.com/spreadsheets/d/1C3CXT74ZlgGe6_JY_1olB1XN4rF0dxEuIIF-xsYjHgg/edit?usp=sharing"",""งบกองทุน!an53"")"),10)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IFERROR(__xludf.DUMMYFUNCTION("IMPORTRANGE(""https://docs.google.com/spreadsheets/d/1C3CXT74ZlgGe6_JY_1olB1XN4rF0dxEuIIF-xsYjHgg/edit?usp=sharing"",""งบกองทุน!am53"")"),30)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IFERROR(__xludf.DUMMYFUNCTION("IMPORTRANGE(""https://docs.google.com/spreadsheets/d/1C3CXT74ZlgGe6_JY_1olB1XN4rF0dxEuIIF-xsYjHgg/edit?usp=sharing"",""งบกองทุน!ao53"")"),10)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IFERROR(__xludf.DUMMYFUNCTION("IMPORTRANGE(""https://docs.google.com/spreadsheets/d/1C3CXT74ZlgGe6_JY_1olB1XN4rF0dxEuIIF-xsYjHgg/edit?usp=sharing"",""งบกองทุน!ap53"")"),10)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45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IFERROR(__xludf.DUMMYFUNCTION("IMPORTRANGE(""https://docs.google.com/spreadsheets/d/1C3CXT74ZlgGe6_JY_1olB1XN4rF0dxEuIIF-xsYjHgg/edit?usp=sharing"",""งบกองทุน!ar53"")"),20)</f>
        <v>20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IFERROR(__xludf.DUMMYFUNCTION("IMPORTRANGE(""https://docs.google.com/spreadsheets/d/1C3CXT74ZlgGe6_JY_1olB1XN4rF0dxEuIIF-xsYjHgg/edit?usp=sharing"",""งบกองทุน!as53"")"),25)</f>
        <v>25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IFERROR(__xludf.DUMMYFUNCTION("IMPORTRANGE(""https://docs.google.com/spreadsheets/d/1C3CXT74ZlgGe6_JY_1olB1XN4rF0dxEuIIF-xsYjHgg/edit?usp=sharing"",""งบกองทุน!au53"")"),0)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IFERROR(__xludf.DUMMYFUNCTION("IMPORTRANGE(""https://docs.google.com/spreadsheets/d/1C3CXT74ZlgGe6_JY_1olB1XN4rF0dxEuIIF-xsYjHgg/edit?usp=sharing"",""งบกองทุน!av53"")"),83000)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IFERROR(__xludf.DUMMYFUNCTION("IMPORTRANGE(""https://docs.google.com/spreadsheets/d/1C3CXT74ZlgGe6_JY_1olB1XN4rF0dxEuIIF-xsYjHgg/edit?usp=sharing"",""งบกองทุน!ay53"")"),15)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IFERROR(__xludf.DUMMYFUNCTION("IMPORTRANGE(""https://docs.google.com/spreadsheets/d/1C3CXT74ZlgGe6_JY_1olB1XN4rF0dxEuIIF-xsYjHgg/edit?usp=sharing"",""งบกองทุน!az53"")"),0)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IFERROR(__xludf.DUMMYFUNCTION("IMPORTRANGE(""https://docs.google.com/spreadsheets/d/1C3CXT74ZlgGe6_JY_1olB1XN4rF0dxEuIIF-xsYjHgg/edit?usp=sharing"",""งบกองทุน!Ba53"")"),0)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50182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861860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861860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IFERROR(__xludf.DUMMYFUNCTION("IMPORTRANGE(""https://docs.google.com/spreadsheets/d/1C3CXT74ZlgGe6_JY_1olB1XN4rF0dxEuIIF-xsYjHgg/edit?usp=sharing"",""งบกองทุน!Bc53"")"),0)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IFERROR(__xludf.DUMMYFUNCTION("IMPORTRANGE(""https://docs.google.com/spreadsheets/d/1C3CXT74ZlgGe6_JY_1olB1XN4rF0dxEuIIF-xsYjHgg/edit?usp=sharing"",""งบกองทุน!Bd53"")"),861860)</f>
        <v>861860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IFERROR(__xludf.DUMMYFUNCTION("IMPORTRANGE(""https://docs.google.com/spreadsheets/d/1C3CXT74ZlgGe6_JY_1olB1XN4rF0dxEuIIF-xsYjHgg/edit?usp=sharing"",""งบกองทุน!BE53"")"),50182)</f>
        <v>50182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50182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IFERROR(__xludf.DUMMYFUNCTION("IMPORTRANGE(""https://docs.google.com/spreadsheets/d/1C3CXT74ZlgGe6_JY_1olB1XN4rF0dxEuIIF-xsYjHgg/edit?usp=sharing"",""งบกองทุน!Bf53"")"),6542)</f>
        <v>6542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50182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6542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50182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6542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IFERROR(__xludf.DUMMYFUNCTION("IMPORTRANGE(""https://docs.google.com/spreadsheets/d/1C3CXT74ZlgGe6_JY_1olB1XN4rF0dxEuIIF-xsYjHgg/edit?usp=sharing"",""งบกองทุน!cd53"")"),14080)</f>
        <v>14080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IFERROR(__xludf.DUMMYFUNCTION("IMPORTRANGE(""https://docs.google.com/spreadsheets/d/1C3CXT74ZlgGe6_JY_1olB1XN4rF0dxEuIIF-xsYjHgg/edit?usp=sharing"",""งบกองทุน!cd53"")"),14080)</f>
        <v>14080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IFERROR(__xludf.DUMMYFUNCTION("IMPORTRANGE(""https://docs.google.com/spreadsheets/d/1C3CXT74ZlgGe6_JY_1olB1XN4rF0dxEuIIF-xsYjHgg/edit?usp=sharing"",""งบกองทุน!cc53"")"),1188)</f>
        <v>1188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IFERROR(__xludf.DUMMYFUNCTION("IMPORTRANGE(""https://docs.google.com/spreadsheets/d/1C3CXT74ZlgGe6_JY_1olB1XN4rF0dxEuIIF-xsYjHgg/edit?usp=sharing"",""งบกองทุน!cz53"")"),0)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IFERROR(__xludf.DUMMYFUNCTION("IMPORTRANGE(""https://docs.google.com/spreadsheets/d/1C3CXT74ZlgGe6_JY_1olB1XN4rF0dxEuIIF-xsYjHgg/edit?usp=sharing"",""งบกองทุน!cz53"")"),0)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IFERROR(__xludf.DUMMYFUNCTION("IMPORTRANGE(""https://docs.google.com/spreadsheets/d/1C3CXT74ZlgGe6_JY_1olB1XN4rF0dxEuIIF-xsYjHgg/edit?usp=sharing"",""งบกองทุน!cy53"")"),0)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IFERROR(__xludf.DUMMYFUNCTION("IMPORTRANGE(""https://docs.google.com/spreadsheets/d/1C3CXT74ZlgGe6_JY_1olB1XN4rF0dxEuIIF-xsYjHgg/edit?usp=sharing"",""งบกองทุน!db53"")"),0)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IFERROR(__xludf.DUMMYFUNCTION("IMPORTRANGE(""https://docs.google.com/spreadsheets/d/1C3CXT74ZlgGe6_JY_1olB1XN4rF0dxEuIIF-xsYjHgg/edit?usp=sharing"",""งบกองทุน!da53"")"),0)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IFERROR(__xludf.DUMMYFUNCTION("IMPORTRANGE(""https://docs.google.com/spreadsheets/d/1C3CXT74ZlgGe6_JY_1olB1XN4rF0dxEuIIF-xsYjHgg/edit?usp=sharing"",""งบกองทุน!dd53"")"),0)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IFERROR(__xludf.DUMMYFUNCTION("IMPORTRANGE(""https://docs.google.com/spreadsheets/d/1C3CXT74ZlgGe6_JY_1olB1XN4rF0dxEuIIF-xsYjHgg/edit?usp=sharing"",""งบกองทุน!dc53"")"),0)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IFERROR(__xludf.DUMMYFUNCTION("IMPORTRANGE(""https://docs.google.com/spreadsheets/d/1C3CXT74ZlgGe6_JY_1olB1XN4rF0dxEuIIF-xsYjHgg/edit?usp=sharing"",""งบกองทุน!df53"")"),0)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IFERROR(__xludf.DUMMYFUNCTION("IMPORTRANGE(""https://docs.google.com/spreadsheets/d/1C3CXT74ZlgGe6_JY_1olB1XN4rF0dxEuIIF-xsYjHgg/edit?usp=sharing"",""งบกองทุน!de53"")"),0)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IFERROR(__xludf.DUMMYFUNCTION("IMPORTRANGE(""https://docs.google.com/spreadsheets/d/1C3CXT74ZlgGe6_JY_1olB1XN4rF0dxEuIIF-xsYjHgg/edit?usp=sharing"",""งบกองทุน!dn53"")"),0)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IFERROR(__xludf.DUMMYFUNCTION("IMPORTRANGE(""https://docs.google.com/spreadsheets/d/1C3CXT74ZlgGe6_JY_1olB1XN4rF0dxEuIIF-xsYjHgg/edit?usp=sharing"",""งบกองทุน!do53"")"),34340)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IFERROR(__xludf.DUMMYFUNCTION("IMPORTRANGE(""https://docs.google.com/spreadsheets/d/1C3CXT74ZlgGe6_JY_1olB1XN4rF0dxEuIIF-xsYjHgg/edit?usp=sharing"",""งบกองทุน!dq53"")"),22)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IFERROR(__xludf.DUMMYFUNCTION("IMPORTRANGE(""https://docs.google.com/spreadsheets/d/1C3CXT74ZlgGe6_JY_1olB1XN4rF0dxEuIIF-xsYjHgg/edit?usp=sharing"",""งบกองทุน!dr53"")"),22)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232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232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66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IFERROR(__xludf.DUMMYFUNCTION("IMPORTRANGE(""https://docs.google.com/spreadsheets/d/1C3CXT74ZlgGe6_JY_1olB1XN4rF0dxEuIIF-xsYjHgg/edit?usp=sharing"",""งบกองทุน!dt53"")"),0)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66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IFERROR(__xludf.DUMMYFUNCTION("IMPORTRANGE(""https://docs.google.com/spreadsheets/d/1C3CXT74ZlgGe6_JY_1olB1XN4rF0dxEuIIF-xsYjHgg/edit?usp=sharing"",""งบกองทุน!du53"")"),0)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IFERROR(__xludf.DUMMYFUNCTION("IMPORTRANGE(""https://docs.google.com/spreadsheets/d/1C3CXT74ZlgGe6_JY_1olB1XN4rF0dxEuIIF-xsYjHgg/edit?usp=sharing"",""งบกองทุน!dw53"")"),0)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IFERROR(__xludf.DUMMYFUNCTION("IMPORTRANGE(""https://docs.google.com/spreadsheets/d/1C3CXT74ZlgGe6_JY_1olB1XN4rF0dxEuIIF-xsYjHgg/edit?usp=sharing"",""งบกองทุน!dx53"")"),0)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66">
        <f ca="1">IFERROR(__xludf.DUMMYFUNCTION("IMPORTRANGE(""https://docs.google.com/spreadsheets/d/1C3CXT74ZlgGe6_JY_1olB1XN4rF0dxEuIIF-xsYjHgg/edit?usp=sharing"",""งบกองทุน!dy53"")"),0)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66">
        <f ca="1">IFERROR(__xludf.DUMMYFUNCTION("IMPORTRANGE(""https://docs.google.com/spreadsheets/d/1C3CXT74ZlgGe6_JY_1olB1XN4rF0dxEuIIF-xsYjHgg/edit?usp=sharing"",""งบกองทุน!dz53"")"),0)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2200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143040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143040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IFERROR(__xludf.DUMMYFUNCTION("IMPORTRANGE(""https://docs.google.com/spreadsheets/d/1C3CXT74ZlgGe6_JY_1olB1XN4rF0dxEuIIF-xsYjHgg/edit?usp=sharing"",""งบกองทุน!Eb53"")"),0)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IFERROR(__xludf.DUMMYFUNCTION("IMPORTRANGE(""https://docs.google.com/spreadsheets/d/1C3CXT74ZlgGe6_JY_1olB1XN4rF0dxEuIIF-xsYjHgg/edit?usp=sharing"",""งบกองทุน!Ec53"")"),143040)</f>
        <v>143040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IFERROR(__xludf.DUMMYFUNCTION("IMPORTRANGE(""https://docs.google.com/spreadsheets/d/1C3CXT74ZlgGe6_JY_1olB1XN4rF0dxEuIIF-xsYjHgg/edit?usp=sharing"",""งบกองทุน!Ed53"")"),2200)</f>
        <v>2200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42">
        <f ca="1">I484</f>
        <v>6</v>
      </c>
      <c r="J473" s="242">
        <f ca="1">J488</f>
        <v>0</v>
      </c>
      <c r="K473" s="354">
        <f ca="1">IF(I473&gt;0,J473*100/I473,0)</f>
        <v>0</v>
      </c>
      <c r="L473" s="49">
        <f ca="1">SUM(L474,L475)</f>
        <v>115706</v>
      </c>
      <c r="M473" s="49">
        <f>SUM(M474:M475)</f>
        <v>0</v>
      </c>
      <c r="N473" s="49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232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232"/>
      <c r="L475" s="49">
        <f t="shared" ref="L475:M475" ca="1" si="108">SUM(L476:L477)</f>
        <v>115706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66"/>
      <c r="J476" s="66"/>
      <c r="K476" s="232"/>
      <c r="L476" s="52">
        <f ca="1">IFERROR(__xludf.DUMMYFUNCTION("IMPORTRANGE(""https://docs.google.com/spreadsheets/d/1C3CXT74ZlgGe6_JY_1olB1XN4rF0dxEuIIF-xsYjHgg/edit?usp=sharing"",""งบกองทุน!Ek53"")"),0)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66"/>
      <c r="J477" s="66"/>
      <c r="K477" s="232"/>
      <c r="L477" s="52">
        <f ca="1">IFERROR(__xludf.DUMMYFUNCTION("IMPORTRANGE(""https://docs.google.com/spreadsheets/d/1C3CXT74ZlgGe6_JY_1olB1XN4rF0dxEuIIF-xsYjHgg/edit?usp=sharing"",""งบกองทุน!El53"")"),115706)</f>
        <v>115706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IFERROR(__xludf.DUMMYFUNCTION("IMPORTRANGE(""https://docs.google.com/spreadsheets/d/1C3CXT74ZlgGe6_JY_1olB1XN4rF0dxEuIIF-xsYjHgg/edit?usp=sharing"",""งบกองทุน!Em53"")"),6)</f>
        <v>6</v>
      </c>
      <c r="J482" s="66">
        <f ca="1">IFERROR(__xludf.DUMMYFUNCTION("IMPORTRANGE(""https://docs.google.com/spreadsheets/d/1AGHcLOeeYFL3K4b9R1dSzyJy00PE_ra89DNTVfnxSWM/edit?usp=sharing"",""รวมที่ชุมชน!G42"")"),0)</f>
        <v>0</v>
      </c>
      <c r="K482" s="232">
        <f ca="1">IF(I482&gt;0,J482*100/I482,0)</f>
        <v>0</v>
      </c>
      <c r="L482" s="52"/>
      <c r="M482" s="52"/>
      <c r="N482" s="52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IFERROR(__xludf.DUMMYFUNCTION("IMPORTRANGE(""https://docs.google.com/spreadsheets/d/1C3CXT74ZlgGe6_JY_1olB1XN4rF0dxEuIIF-xsYjHgg/edit?usp=sharing"",""งบกองทุน!En53"")"),0)</f>
        <v>0</v>
      </c>
      <c r="J483" s="66">
        <f ca="1">IFERROR(__xludf.DUMMYFUNCTION("IMPORTRANGE(""https://docs.google.com/spreadsheets/d/1AGHcLOeeYFL3K4b9R1dSzyJy00PE_ra89DNTVfnxSWM/edit?usp=sharing"",""รวมที่ชุมชน!H42"")"),0)</f>
        <v>0</v>
      </c>
      <c r="K483" s="200"/>
      <c r="L483" s="52"/>
      <c r="M483" s="52"/>
      <c r="N483" s="52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IFERROR(__xludf.DUMMYFUNCTION("IMPORTRANGE(""https://docs.google.com/spreadsheets/d/1C3CXT74ZlgGe6_JY_1olB1XN4rF0dxEuIIF-xsYjHgg/edit?usp=sharing"",""งบกองทุน!Eo53"")"),6)</f>
        <v>6</v>
      </c>
      <c r="J484" s="66">
        <f ca="1">IFERROR(__xludf.DUMMYFUNCTION("IMPORTRANGE(""https://docs.google.com/spreadsheets/d/1AGHcLOeeYFL3K4b9R1dSzyJy00PE_ra89DNTVfnxSWM/edit?usp=sharing"",""รวมที่ชุมชน!J42"")"),0)</f>
        <v>0</v>
      </c>
      <c r="K484" s="232">
        <f ca="1">IF(I484&gt;0,J484*100/I484,0)</f>
        <v>0</v>
      </c>
      <c r="L484" s="52"/>
      <c r="M484" s="52"/>
      <c r="N484" s="52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IFERROR(__xludf.DUMMYFUNCTION("IMPORTRANGE(""https://docs.google.com/spreadsheets/d/1C3CXT74ZlgGe6_JY_1olB1XN4rF0dxEuIIF-xsYjHgg/edit?usp=sharing"",""งบกองทุน!Ep53"")"),0)</f>
        <v>0</v>
      </c>
      <c r="J485" s="66">
        <f ca="1">IFERROR(__xludf.DUMMYFUNCTION("IMPORTRANGE(""https://docs.google.com/spreadsheets/d/1AGHcLOeeYFL3K4b9R1dSzyJy00PE_ra89DNTVfnxSWM/edit?usp=sharing"",""รวมที่ชุมชน!L42"")"),0)</f>
        <v>0</v>
      </c>
      <c r="K485" s="200"/>
      <c r="L485" s="52"/>
      <c r="M485" s="52"/>
      <c r="N485" s="52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IFERROR(__xludf.DUMMYFUNCTION("IMPORTRANGE(""https://docs.google.com/spreadsheets/d/1C3CXT74ZlgGe6_JY_1olB1XN4rF0dxEuIIF-xsYjHgg/edit?usp=sharing"",""งบกองทุน!Eq53"")"),6)</f>
        <v>6</v>
      </c>
      <c r="J486" s="66">
        <f ca="1">IFERROR(__xludf.DUMMYFUNCTION("IMPORTRANGE(""https://docs.google.com/spreadsheets/d/1AGHcLOeeYFL3K4b9R1dSzyJy00PE_ra89DNTVfnxSWM/edit?usp=sharing"",""รวมที่ชุมชน!S42"")"),0)</f>
        <v>0</v>
      </c>
      <c r="K486" s="232">
        <f ca="1">IF(I486&gt;0,J486*100/I486,0)</f>
        <v>0</v>
      </c>
      <c r="L486" s="52"/>
      <c r="M486" s="52"/>
      <c r="N486" s="52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IFERROR(__xludf.DUMMYFUNCTION("IMPORTRANGE(""https://docs.google.com/spreadsheets/d/1C3CXT74ZlgGe6_JY_1olB1XN4rF0dxEuIIF-xsYjHgg/edit?usp=sharing"",""งบกองทุน!Er53"")"),0)</f>
        <v>0</v>
      </c>
      <c r="J487" s="66">
        <f ca="1">IFERROR(__xludf.DUMMYFUNCTION("IMPORTRANGE(""https://docs.google.com/spreadsheets/d/1AGHcLOeeYFL3K4b9R1dSzyJy00PE_ra89DNTVfnxSWM/edit?usp=sharing"",""รวมที่ชุมชน!U42"")"),0)</f>
        <v>0</v>
      </c>
      <c r="K487" s="200"/>
      <c r="L487" s="52"/>
      <c r="M487" s="52"/>
      <c r="N487" s="52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IFERROR(__xludf.DUMMYFUNCTION("IMPORTRANGE(""https://docs.google.com/spreadsheets/d/1C3CXT74ZlgGe6_JY_1olB1XN4rF0dxEuIIF-xsYjHgg/edit?usp=sharing"",""งบกองทุน!Es53"")"),6)</f>
        <v>6</v>
      </c>
      <c r="J488" s="66">
        <f ca="1">IFERROR(__xludf.DUMMYFUNCTION("IMPORTRANGE(""https://docs.google.com/spreadsheets/d/1AGHcLOeeYFL3K4b9R1dSzyJy00PE_ra89DNTVfnxSWM/edit?usp=sharing"",""รวมที่ชุมชน!V42"")"),0)</f>
        <v>0</v>
      </c>
      <c r="K488" s="232">
        <f ca="1">IF(I488&gt;0,J488*100/I488,0)</f>
        <v>0</v>
      </c>
      <c r="L488" s="52"/>
      <c r="M488" s="52"/>
      <c r="N488" s="52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IFERROR(__xludf.DUMMYFUNCTION("IMPORTRANGE(""https://docs.google.com/spreadsheets/d/1C3CXT74ZlgGe6_JY_1olB1XN4rF0dxEuIIF-xsYjHgg/edit?usp=sharing"",""งบกองทุน!Et53"")"),0)</f>
        <v>0</v>
      </c>
      <c r="J489" s="111">
        <f ca="1">IFERROR(__xludf.DUMMYFUNCTION("IMPORTRANGE(""https://docs.google.com/spreadsheets/d/1AGHcLOeeYFL3K4b9R1dSzyJy00PE_ra89DNTVfnxSWM/edit?usp=sharing"",""รวมที่ชุมชน!X42"")"),0)</f>
        <v>0</v>
      </c>
      <c r="K489" s="345"/>
      <c r="L489" s="346"/>
      <c r="M489" s="346"/>
      <c r="N489" s="346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09">I504</f>
        <v>100</v>
      </c>
      <c r="J490" s="301">
        <f t="shared" si="109"/>
        <v>0</v>
      </c>
      <c r="K490" s="257">
        <f ca="1">IF(I490&gt;0,J490*100/I490,0)</f>
        <v>0</v>
      </c>
      <c r="L490" s="258">
        <f ca="1">SUM(L491,L492)</f>
        <v>11300</v>
      </c>
      <c r="M490" s="258">
        <f>SUM(M491:M492)</f>
        <v>0</v>
      </c>
      <c r="N490" s="258">
        <f t="shared" ref="N490:N494" ca="1" si="110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0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1">SUM(L493:L494)</f>
        <v>11300</v>
      </c>
      <c r="M492" s="52">
        <f t="shared" si="111"/>
        <v>0</v>
      </c>
      <c r="N492" s="52">
        <f t="shared" ca="1" si="110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IFERROR(__xludf.DUMMYFUNCTION("IMPORTRANGE(""https://docs.google.com/spreadsheets/d/1C3CXT74ZlgGe6_JY_1olB1XN4rF0dxEuIIF-xsYjHgg/edit?usp=sharing"",""งบกองทุน!Ev53"")"),0)</f>
        <v>0</v>
      </c>
      <c r="M493" s="52">
        <v>0</v>
      </c>
      <c r="N493" s="52">
        <f t="shared" ca="1" si="110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IFERROR(__xludf.DUMMYFUNCTION("IMPORTRANGE(""https://docs.google.com/spreadsheets/d/1C3CXT74ZlgGe6_JY_1olB1XN4rF0dxEuIIF-xsYjHgg/edit?usp=sharing"",""งบกองทุน!Ew53"")"),11300)</f>
        <v>11300</v>
      </c>
      <c r="M494" s="52">
        <f>SUM(M495:M498)</f>
        <v>0</v>
      </c>
      <c r="N494" s="52">
        <f t="shared" ca="1" si="110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IFERROR(__xludf.DUMMYFUNCTION("IMPORTRANGE(""https://docs.google.com/spreadsheets/d/1C3CXT74ZlgGe6_JY_1olB1XN4rF0dxEuIIF-xsYjHgg/edit?usp=sharing"",""งบกองทุน!EZ53"")"),100)</f>
        <v>100</v>
      </c>
      <c r="J504" s="47">
        <f>+J510</f>
        <v>0</v>
      </c>
      <c r="K504" s="48">
        <f t="shared" ref="K504:K512" ca="1" si="112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2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2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2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2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2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3">I511+I512</f>
        <v>0</v>
      </c>
      <c r="J510" s="66">
        <f t="shared" si="113"/>
        <v>0</v>
      </c>
      <c r="K510" s="48">
        <f t="shared" ca="1" si="112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2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2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IFERROR(__xludf.DUMMYFUNCTION("IMPORTRANGE(""https://docs.google.com/spreadsheets/d/1C3CXT74ZlgGe6_JY_1olB1XN4rF0dxEuIIF-xsYjHgg/edit?usp=sharing"",""งบกองทุน!ff53"")"),0)</f>
        <v>0</v>
      </c>
      <c r="J513" s="47">
        <f>J514</f>
        <v>0</v>
      </c>
      <c r="K513" s="48">
        <f t="shared" ref="K513:K519" ca="1" si="114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5">I515+I516</f>
        <v>0</v>
      </c>
      <c r="J514" s="47">
        <f t="shared" si="115"/>
        <v>0</v>
      </c>
      <c r="K514" s="48">
        <f t="shared" ca="1" si="114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4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4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4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4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4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IFERROR(__xludf.DUMMYFUNCTION("IMPORTRANGE(""https://docs.google.com/spreadsheets/d/1muirlRDkqiswvy_NRZ3Yh955hx-PF6_HhssUYiSJj8o/edit?usp=sharing"",""กองทุน!D53"")"),3580376.56)</f>
        <v>3580376.56</v>
      </c>
      <c r="J521" s="199">
        <f ca="1">IFERROR(__xludf.DUMMYFUNCTION("IMPORTRANGE(""https://docs.google.com/spreadsheets/d/1muirlRDkqiswvy_NRZ3Yh955hx-PF6_HhssUYiSJj8o/edit?usp=sharing"",""กองทุน!F53"")"),3308.14)</f>
        <v>3308.14</v>
      </c>
      <c r="K521" s="200">
        <f t="shared" ref="K521:K528" ca="1" si="117">IF(I521&gt;0,J521*100/I521,0)</f>
        <v>9.2396426592626341E-2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IFERROR(__xludf.DUMMYFUNCTION("IMPORTRANGE(""https://docs.google.com/spreadsheets/d/1muirlRDkqiswvy_NRZ3Yh955hx-PF6_HhssUYiSJj8o/edit?usp=sharing"",""กองทุน!C53"")"),357)</f>
        <v>357</v>
      </c>
      <c r="J522" s="199" t="str">
        <f ca="1">IFERROR(__xludf.DUMMYFUNCTION("IMPORTRANGE(""https://docs.google.com/spreadsheets/d/1muirlRDkqiswvy_NRZ3Yh955hx-PF6_HhssUYiSJj8o/edit?usp=sharing"",""กองทุน!E53"")"),"")</f>
        <v/>
      </c>
      <c r="K522" s="200" t="e">
        <f t="shared" ca="1" si="117"/>
        <v>#VALUE!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IFERROR(__xludf.DUMMYFUNCTION("IMPORTRANGE(""https://docs.google.com/spreadsheets/d/1muirlRDkqiswvy_NRZ3Yh955hx-PF6_HhssUYiSJj8o/edit?usp=sharing"",""กองทุน!I53"")"),550608.41)</f>
        <v>550608.41</v>
      </c>
      <c r="J523" s="199">
        <f ca="1">IFERROR(__xludf.DUMMYFUNCTION("IMPORTRANGE(""https://docs.google.com/spreadsheets/d/1muirlRDkqiswvy_NRZ3Yh955hx-PF6_HhssUYiSJj8o/edit?usp=sharing"",""กองทุน!K53"")"),1746.16)</f>
        <v>1746.16</v>
      </c>
      <c r="K523" s="200">
        <f t="shared" ca="1" si="117"/>
        <v>0.31713282403369025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IFERROR(__xludf.DUMMYFUNCTION("IMPORTRANGE(""https://docs.google.com/spreadsheets/d/1muirlRDkqiswvy_NRZ3Yh955hx-PF6_HhssUYiSJj8o/edit?usp=sharing"",""กองทุน!H53"")"),39)</f>
        <v>39</v>
      </c>
      <c r="J524" s="199">
        <f ca="1">IFERROR(__xludf.DUMMYFUNCTION("IMPORTRANGE(""https://docs.google.com/spreadsheets/d/1muirlRDkqiswvy_NRZ3Yh955hx-PF6_HhssUYiSJj8o/edit?usp=sharing"",""กองทุน!J53"")"),2)</f>
        <v>2</v>
      </c>
      <c r="K524" s="200">
        <f t="shared" ca="1" si="117"/>
        <v>5.1282051282051286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IFERROR(__xludf.DUMMYFUNCTION("IMPORTRANGE(""https://docs.google.com/spreadsheets/d/1muirlRDkqiswvy_NRZ3Yh955hx-PF6_HhssUYiSJj8o/edit?usp=sharing"",""กองทุน!N53"")"),584267.58)</f>
        <v>584267.57999999996</v>
      </c>
      <c r="J525" s="199">
        <f ca="1">IFERROR(__xludf.DUMMYFUNCTION("IMPORTRANGE(""https://docs.google.com/spreadsheets/d/1muirlRDkqiswvy_NRZ3Yh955hx-PF6_HhssUYiSJj8o/edit?usp=sharing"",""กองทุน!P53"")"),75831.53)</f>
        <v>75831.53</v>
      </c>
      <c r="K525" s="200">
        <f t="shared" ca="1" si="117"/>
        <v>12.978904289024561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IFERROR(__xludf.DUMMYFUNCTION("IMPORTRANGE(""https://docs.google.com/spreadsheets/d/1muirlRDkqiswvy_NRZ3Yh955hx-PF6_HhssUYiSJj8o/edit?usp=sharing"",""กองทุน!M53"")"),56)</f>
        <v>56</v>
      </c>
      <c r="J526" s="199">
        <f ca="1">IFERROR(__xludf.DUMMYFUNCTION("IMPORTRANGE(""https://docs.google.com/spreadsheets/d/1muirlRDkqiswvy_NRZ3Yh955hx-PF6_HhssUYiSJj8o/edit?usp=sharing"",""กองทุน!O53"")"),7)</f>
        <v>7</v>
      </c>
      <c r="K526" s="200">
        <f t="shared" ca="1" si="117"/>
        <v>12.5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IFERROR(__xludf.DUMMYFUNCTION("IMPORTRANGE(""https://docs.google.com/spreadsheets/d/1muirlRDkqiswvy_NRZ3Yh955hx-PF6_HhssUYiSJj8o/edit?usp=sharing"",""กองทุน!S53"")"),1800000)</f>
        <v>1800000</v>
      </c>
      <c r="J527" s="199">
        <f ca="1">IFERROR(__xludf.DUMMYFUNCTION("IMPORTRANGE(""https://docs.google.com/spreadsheets/d/1muirlRDkqiswvy_NRZ3Yh955hx-PF6_HhssUYiSJj8o/edit?usp=sharing"",""กองทุน!U53"")"),0)</f>
        <v>0</v>
      </c>
      <c r="K527" s="200">
        <f t="shared" ca="1" si="117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IFERROR(__xludf.DUMMYFUNCTION("IMPORTRANGE(""https://docs.google.com/spreadsheets/d/1muirlRDkqiswvy_NRZ3Yh955hx-PF6_HhssUYiSJj8o/edit?usp=sharing"",""กองทุน!R53"")"),45)</f>
        <v>45</v>
      </c>
      <c r="J528" s="321">
        <f ca="1">IFERROR(__xludf.DUMMYFUNCTION("IMPORTRANGE(""https://docs.google.com/spreadsheets/d/1muirlRDkqiswvy_NRZ3Yh955hx-PF6_HhssUYiSJj8o/edit?usp=sharing"",""กองทุน!T53"")"),0)</f>
        <v>0</v>
      </c>
      <c r="K528" s="345">
        <f t="shared" ca="1" si="117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240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1881805</v>
      </c>
      <c r="M6" s="16">
        <f t="shared" si="0"/>
        <v>128880.12</v>
      </c>
      <c r="N6" s="17">
        <f ca="1">IF(L6&gt;0,M6*100/L6,0)</f>
        <v>6.8487500033212791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614000</v>
      </c>
      <c r="M9" s="40">
        <f>SUM(M11:M12)</f>
        <v>26420</v>
      </c>
      <c r="N9" s="39">
        <f ca="1">IF(L9&gt;0,M9*100/L9,0)</f>
        <v>4.3029315960912049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IFERROR(__xludf.DUMMYFUNCTION("IMPORTRANGE(""https://docs.google.com/spreadsheets/d/1C3CXT74ZlgGe6_JY_1olB1XN4rF0dxEuIIF-xsYjHgg/edit?usp=sharing"",""พรบ!C54"")"),614000)</f>
        <v>614000</v>
      </c>
      <c r="M12" s="49">
        <f>SUM(M13:M14)</f>
        <v>26420</v>
      </c>
      <c r="N12" s="49">
        <f t="shared" ca="1" si="4"/>
        <v>4.3029315960912049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IFERROR(__xludf.DUMMYFUNCTION("IMPORTRANGE(""https://docs.google.com/spreadsheets/d/1C3CXT74ZlgGe6_JY_1olB1XN4rF0dxEuIIF-xsYjHgg/edit?usp=sharing"",""พรบ!D54"")"),232000)</f>
        <v>232000</v>
      </c>
      <c r="M13" s="53">
        <v>26420</v>
      </c>
      <c r="N13" s="52">
        <f t="shared" ca="1" si="4"/>
        <v>11.387931034482758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IFERROR(__xludf.DUMMYFUNCTION("IMPORTRANGE(""https://docs.google.com/spreadsheets/d/1C3CXT74ZlgGe6_JY_1olB1XN4rF0dxEuIIF-xsYjHgg/edit?usp=sharing"",""พรบ!E54"")"),382000)</f>
        <v>382000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IFERROR(__xludf.DUMMYFUNCTION("IMPORTRANGE(""https://docs.google.com/spreadsheets/d/1C3CXT74ZlgGe6_JY_1olB1XN4rF0dxEuIIF-xsYjHgg/edit?usp=sharing"",""พรบ!H54"")"),1)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IFERROR(__xludf.DUMMYFUNCTION("IMPORTRANGE(""https://docs.google.com/spreadsheets/d/1C3CXT74ZlgGe6_JY_1olB1XN4rF0dxEuIIF-xsYjHgg/edit?usp=sharing"",""พรบ!I54"")"),30)</f>
        <v>30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IFERROR(__xludf.DUMMYFUNCTION("IMPORTRANGE(""https://docs.google.com/spreadsheets/d/1C3CXT74ZlgGe6_JY_1olB1XN4rF0dxEuIIF-xsYjHgg/edit?usp=sharing"",""พรบ!J54"")"),0)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IFERROR(__xludf.DUMMYFUNCTION("IMPORTRANGE(""https://docs.google.com/spreadsheets/d/1C3CXT74ZlgGe6_JY_1olB1XN4rF0dxEuIIF-xsYjHgg/edit?usp=sharing"",""พรบ!K54"")"),0)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IFERROR(__xludf.DUMMYFUNCTION("IMPORTRANGE(""https://docs.google.com/spreadsheets/d/1C3CXT74ZlgGe6_JY_1olB1XN4rF0dxEuIIF-xsYjHgg/edit?usp=sharing"",""พรบ!L54"")"),0)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IFERROR(__xludf.DUMMYFUNCTION("IMPORTRANGE(""https://docs.google.com/spreadsheets/d/1C3CXT74ZlgGe6_JY_1olB1XN4rF0dxEuIIF-xsYjHgg/edit?usp=sharing"",""พรบ!M54"")"),0)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232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232"/>
      <c r="L35" s="52">
        <f ca="1">IFERROR(__xludf.DUMMYFUNCTION("IMPORTRANGE(""https://docs.google.com/spreadsheets/d/1C3CXT74ZlgGe6_JY_1olB1XN4rF0dxEuIIF-xsYjHgg/edit?usp=sharing"",""พรบ!O54"")"),0)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66"/>
      <c r="J36" s="66"/>
      <c r="K36" s="232"/>
      <c r="L36" s="52">
        <f ca="1">IFERROR(__xludf.DUMMYFUNCTION("IMPORTRANGE(""https://docs.google.com/spreadsheets/d/1C3CXT74ZlgGe6_JY_1olB1XN4rF0dxEuIIF-xsYjHgg/edit?usp=sharing"",""พรบ!P54"")"),0)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66"/>
      <c r="J37" s="66"/>
      <c r="K37" s="232"/>
      <c r="L37" s="52">
        <f ca="1">IFERROR(__xludf.DUMMYFUNCTION("IMPORTRANGE(""https://docs.google.com/spreadsheets/d/1C3CXT74ZlgGe6_JY_1olB1XN4rF0dxEuIIF-xsYjHgg/edit?usp=sharing"",""พรบ!Q54"")"),0)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232"/>
      <c r="L38" s="52"/>
      <c r="M38" s="52"/>
      <c r="N38" s="52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52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52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52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52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IFERROR(__xludf.DUMMYFUNCTION("IMPORTRANGE(""https://docs.google.com/spreadsheets/d/1C3CXT74ZlgGe6_JY_1olB1XN4rF0dxEuIIF-xsYjHgg/edit?usp=sharing"",""พรบ!R54"")"),0)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52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IFERROR(__xludf.DUMMYFUNCTION("IMPORTRANGE(""https://docs.google.com/spreadsheets/d/1C3CXT74ZlgGe6_JY_1olB1XN4rF0dxEuIIF-xsYjHgg/edit?usp=sharing"",""พรบ!S54"")"),0)</f>
        <v>0</v>
      </c>
      <c r="J44" s="66">
        <v>0</v>
      </c>
      <c r="K44" s="232">
        <f t="shared" ca="1" si="11"/>
        <v>0</v>
      </c>
      <c r="L44" s="52"/>
      <c r="M44" s="52"/>
      <c r="N44" s="52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IFERROR(__xludf.DUMMYFUNCTION("IMPORTRANGE(""https://docs.google.com/spreadsheets/d/1C3CXT74ZlgGe6_JY_1olB1XN4rF0dxEuIIF-xsYjHgg/edit?usp=sharing"",""พรบ!T54"")"),0)</f>
        <v>0</v>
      </c>
      <c r="J45" s="66">
        <v>0</v>
      </c>
      <c r="K45" s="232">
        <f t="shared" ca="1" si="11"/>
        <v>0</v>
      </c>
      <c r="L45" s="52"/>
      <c r="M45" s="52"/>
      <c r="N45" s="52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IFERROR(__xludf.DUMMYFUNCTION("IMPORTRANGE(""https://docs.google.com/spreadsheets/d/1C3CXT74ZlgGe6_JY_1olB1XN4rF0dxEuIIF-xsYjHgg/edit?usp=sharing"",""พรบ!U54"")"),0)</f>
        <v>0</v>
      </c>
      <c r="J46" s="66">
        <v>0</v>
      </c>
      <c r="K46" s="232">
        <f t="shared" ca="1" si="11"/>
        <v>0</v>
      </c>
      <c r="L46" s="52"/>
      <c r="M46" s="52"/>
      <c r="N46" s="52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IFERROR(__xludf.DUMMYFUNCTION("IMPORTRANGE(""https://docs.google.com/spreadsheets/d/1C3CXT74ZlgGe6_JY_1olB1XN4rF0dxEuIIF-xsYjHgg/edit?usp=sharing"",""พรบ!V54"")"),0)</f>
        <v>0</v>
      </c>
      <c r="J47" s="66">
        <v>0</v>
      </c>
      <c r="K47" s="232">
        <f t="shared" ca="1" si="11"/>
        <v>0</v>
      </c>
      <c r="L47" s="52"/>
      <c r="M47" s="52"/>
      <c r="N47" s="52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IFERROR(__xludf.DUMMYFUNCTION("IMPORTRANGE(""https://docs.google.com/spreadsheets/d/1C3CXT74ZlgGe6_JY_1olB1XN4rF0dxEuIIF-xsYjHgg/edit?usp=sharing"",""พรบ!W54"")"),0)</f>
        <v>0</v>
      </c>
      <c r="J48" s="66">
        <v>0</v>
      </c>
      <c r="K48" s="232">
        <f t="shared" ca="1" si="11"/>
        <v>0</v>
      </c>
      <c r="L48" s="52"/>
      <c r="M48" s="52"/>
      <c r="N48" s="52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52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52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66"/>
      <c r="J55" s="66"/>
      <c r="K55" s="232"/>
      <c r="L55" s="52">
        <f ca="1">IFERROR(__xludf.DUMMYFUNCTION("IMPORTRANGE(""https://docs.google.com/spreadsheets/d/1C3CXT74ZlgGe6_JY_1olB1XN4rF0dxEuIIF-xsYjHgg/edit?usp=sharing"",""พรบ!Y54"")"),0)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66"/>
      <c r="J56" s="66"/>
      <c r="K56" s="232"/>
      <c r="L56" s="52">
        <f ca="1">IFERROR(__xludf.DUMMYFUNCTION("IMPORTRANGE(""https://docs.google.com/spreadsheets/d/1C3CXT74ZlgGe6_JY_1olB1XN4rF0dxEuIIF-xsYjHgg/edit?usp=sharing"",""พรบ!Z54"")"),0)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66"/>
      <c r="J57" s="66"/>
      <c r="K57" s="232"/>
      <c r="L57" s="52"/>
      <c r="M57" s="52"/>
      <c r="N57" s="52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52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52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52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52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IFERROR(__xludf.DUMMYFUNCTION("IMPORTRANGE(""https://docs.google.com/spreadsheets/d/1C3CXT74ZlgGe6_JY_1olB1XN4rF0dxEuIIF-xsYjHgg/edit?usp=sharing"",""พรบ!AA54"")"),0)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52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52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52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358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212100</v>
      </c>
      <c r="M68" s="138">
        <f t="shared" si="16"/>
        <v>1190</v>
      </c>
      <c r="N68" s="137">
        <f ca="1">IF(L68&gt;0,M68*100/L68,0)</f>
        <v>0.56105610561056107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212100</v>
      </c>
      <c r="M71" s="139">
        <f>SUM(M72:M73)</f>
        <v>1190</v>
      </c>
      <c r="N71" s="49">
        <f t="shared" ca="1" si="17"/>
        <v>0.56105610561056107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IFERROR(__xludf.DUMMYFUNCTION("IMPORTRANGE(""https://docs.google.com/spreadsheets/d/1C3CXT74ZlgGe6_JY_1olB1XN4rF0dxEuIIF-xsYjHgg/edit?usp=sharing"",""พรบ!AD54"")"),95100)</f>
        <v>95100</v>
      </c>
      <c r="M72" s="53">
        <v>1190</v>
      </c>
      <c r="N72" s="52">
        <f t="shared" ca="1" si="17"/>
        <v>1.2513144058885384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117000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/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IFERROR(__xludf.DUMMYFUNCTION("IMPORTRANGE(""https://docs.google.com/spreadsheets/d/1C3CXT74ZlgGe6_JY_1olB1XN4rF0dxEuIIF-xsYjHgg/edit?usp=sharing"",""พรบ!AH54"")"),42000)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IFERROR(__xludf.DUMMYFUNCTION("IMPORTRANGE(""https://docs.google.com/spreadsheets/d/1C3CXT74ZlgGe6_JY_1olB1XN4rF0dxEuIIF-xsYjHgg/edit?usp=sharing"",""พรบ!AI54"")"),3)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IFERROR(__xludf.DUMMYFUNCTION("IMPORTRANGE(""https://docs.google.com/spreadsheets/d/1C3CXT74ZlgGe6_JY_1olB1XN4rF0dxEuIIF-xsYjHgg/edit?usp=sharing"",""กปร!C54"")"),36000)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3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45000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45000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IFERROR(__xludf.DUMMYFUNCTION("IMPORTRANGE(""https://docs.google.com/spreadsheets/d/1C3CXT74ZlgGe6_JY_1olB1XN4rF0dxEuIIF-xsYjHgg/edit?usp=sharing"",""พรบ!AJ54"")"),45000)</f>
        <v>45000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IFERROR(__xludf.DUMMYFUNCTION("IMPORTRANGE(""https://docs.google.com/spreadsheets/d/1C3CXT74ZlgGe6_JY_1olB1XN4rF0dxEuIIF-xsYjHgg/edit?usp=sharing"",""พรบ!AK54"")"),3)</f>
        <v>3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IFERROR(__xludf.DUMMYFUNCTION("IMPORTRANGE(""https://docs.google.com/spreadsheets/d/1C3CXT74ZlgGe6_JY_1olB1XN4rF0dxEuIIF-xsYjHgg/edit?usp=sharing"",""กปร!D54"")"),15000)</f>
        <v>15000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IFERROR(__xludf.DUMMYFUNCTION("IMPORTRANGE(""https://docs.google.com/spreadsheets/d/1C3CXT74ZlgGe6_JY_1olB1XN4rF0dxEuIIF-xsYjHgg/edit?usp=sharing"",""พรบ!AL54"")"),3)</f>
        <v>3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IFERROR(__xludf.DUMMYFUNCTION("IMPORTRANGE(""https://docs.google.com/spreadsheets/d/1C3CXT74ZlgGe6_JY_1olB1XN4rF0dxEuIIF-xsYjHgg/edit?usp=sharing"",""กปร!E54"")"),24000)</f>
        <v>24000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22500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22500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IFERROR(__xludf.DUMMYFUNCTION("IMPORTRANGE(""https://docs.google.com/spreadsheets/d/1C3CXT74ZlgGe6_JY_1olB1XN4rF0dxEuIIF-xsYjHgg/edit?usp=sharing"",""พรบ!AM54"")"),22500)</f>
        <v>22500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IFERROR(__xludf.DUMMYFUNCTION("IMPORTRANGE(""https://docs.google.com/spreadsheets/d/1C3CXT74ZlgGe6_JY_1olB1XN4rF0dxEuIIF-xsYjHgg/edit?usp=sharing"",""พรบ!AO54"")"),10000)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IFERROR(__xludf.DUMMYFUNCTION("IMPORTRANGE(""https://docs.google.com/spreadsheets/d/1C3CXT74ZlgGe6_JY_1olB1XN4rF0dxEuIIF-xsYjHgg/edit?usp=sharing"",""พรบ!AP54"")"),10000)</f>
        <v>10000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IFERROR(__xludf.DUMMYFUNCTION("IMPORTRANGE(""https://docs.google.com/spreadsheets/d/1C3CXT74ZlgGe6_JY_1olB1XN4rF0dxEuIIF-xsYjHgg/edit?usp=sharing"",""กปร!F54"")"),3500)</f>
        <v>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IFERROR(__xludf.DUMMYFUNCTION("IMPORTRANGE(""https://docs.google.com/spreadsheets/d/1C3CXT74ZlgGe6_JY_1olB1XN4rF0dxEuIIF-xsYjHgg/edit?usp=sharing"",""พรบ!AQ54"")"),15)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IFERROR(__xludf.DUMMYFUNCTION("IMPORTRANGE(""https://docs.google.com/spreadsheets/d/1C3CXT74ZlgGe6_JY_1olB1XN4rF0dxEuIIF-xsYjHgg/edit?usp=sharing"",""กปร!G54"")"),15000)</f>
        <v>15000</v>
      </c>
      <c r="M126" s="360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232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232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66"/>
      <c r="J132" s="66"/>
      <c r="K132" s="232"/>
      <c r="L132" s="52">
        <f ca="1">IFERROR(__xludf.DUMMYFUNCTION("IMPORTRANGE(""https://docs.google.com/spreadsheets/d/1C3CXT74ZlgGe6_JY_1olB1XN4rF0dxEuIIF-xsYjHgg/edit?usp=sharing"",""พรบ!AR54"")"),0)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232"/>
      <c r="L133" s="52"/>
      <c r="M133" s="52"/>
      <c r="N133" s="52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52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52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52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52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52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52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358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IFERROR(__xludf.DUMMYFUNCTION("IMPORTRANGE(""https://docs.google.com/spreadsheets/d/1C3CXT74ZlgGe6_JY_1olB1XN4rF0dxEuIIF-xsYjHgg/edit?usp=sharing"",""พรบ!AY54"")"),19295)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IFERROR(__xludf.DUMMYFUNCTION("IMPORTRANGE(""https://docs.google.com/spreadsheets/d/1C3CXT74ZlgGe6_JY_1olB1XN4rF0dxEuIIF-xsYjHgg/edit?usp=sharing"",""พรบ!BA54"")"),13)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232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66"/>
      <c r="J172" s="66"/>
      <c r="K172" s="232"/>
      <c r="L172" s="52">
        <f ca="1">IFERROR(__xludf.DUMMYFUNCTION("IMPORTRANGE(""https://docs.google.com/spreadsheets/d/1C3CXT74ZlgGe6_JY_1olB1XN4rF0dxEuIIF-xsYjHgg/edit?usp=sharing"",""พรบ!BD54"")"),0)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66"/>
      <c r="J173" s="66"/>
      <c r="K173" s="232"/>
      <c r="L173" s="52">
        <f ca="1">IFERROR(__xludf.DUMMYFUNCTION("IMPORTRANGE(""https://docs.google.com/spreadsheets/d/1C3CXT74ZlgGe6_JY_1olB1XN4rF0dxEuIIF-xsYjHgg/edit?usp=sharing"",""พรบ!BE54"")"),0)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232"/>
      <c r="L174" s="52"/>
      <c r="M174" s="52"/>
      <c r="N174" s="52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52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52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52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52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IFERROR(__xludf.DUMMYFUNCTION("IMPORTRANGE(""https://docs.google.com/spreadsheets/d/1C3CXT74ZlgGe6_JY_1olB1XN4rF0dxEuIIF-xsYjHgg/edit?usp=sharing"",""พรบ!BF54"")"),0)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52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IFERROR(__xludf.DUMMYFUNCTION("IMPORTRANGE(""https://docs.google.com/spreadsheets/d/1C3CXT74ZlgGe6_JY_1olB1XN4rF0dxEuIIF-xsYjHgg/edit?usp=sharing"",""พรบ!BG54"")"),0)</f>
        <v>0</v>
      </c>
      <c r="J180" s="66">
        <v>0</v>
      </c>
      <c r="K180" s="232">
        <f t="shared" ca="1" si="41"/>
        <v>0</v>
      </c>
      <c r="L180" s="52"/>
      <c r="M180" s="52"/>
      <c r="N180" s="52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IFERROR(__xludf.DUMMYFUNCTION("IMPORTRANGE(""https://docs.google.com/spreadsheets/d/1C3CXT74ZlgGe6_JY_1olB1XN4rF0dxEuIIF-xsYjHgg/edit?usp=sharing"",""พรบ!BH54"")"),0)</f>
        <v>0</v>
      </c>
      <c r="J181" s="66">
        <v>0</v>
      </c>
      <c r="K181" s="232">
        <f t="shared" ca="1" si="41"/>
        <v>0</v>
      </c>
      <c r="L181" s="52"/>
      <c r="M181" s="52"/>
      <c r="N181" s="52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IFERROR(__xludf.DUMMYFUNCTION("IMPORTRANGE(""https://docs.google.com/spreadsheets/d/1C3CXT74ZlgGe6_JY_1olB1XN4rF0dxEuIIF-xsYjHgg/edit?usp=sharing"",""พรบ!BI54"")"),0)</f>
        <v>0</v>
      </c>
      <c r="J182" s="66">
        <v>0</v>
      </c>
      <c r="K182" s="232">
        <f t="shared" ca="1" si="41"/>
        <v>0</v>
      </c>
      <c r="L182" s="52"/>
      <c r="M182" s="52"/>
      <c r="N182" s="52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52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358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232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232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66"/>
      <c r="J188" s="66"/>
      <c r="K188" s="232"/>
      <c r="L188" s="52">
        <f ca="1">IFERROR(__xludf.DUMMYFUNCTION("IMPORTRANGE(""https://docs.google.com/spreadsheets/d/1C3CXT74ZlgGe6_JY_1olB1XN4rF0dxEuIIF-xsYjHgg/edit?usp=sharing"",""พรบ!BK54"")"),0)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66"/>
      <c r="J189" s="66"/>
      <c r="K189" s="232"/>
      <c r="L189" s="52">
        <f ca="1">IFERROR(__xludf.DUMMYFUNCTION("IMPORTRANGE(""https://docs.google.com/spreadsheets/d/1C3CXT74ZlgGe6_JY_1olB1XN4rF0dxEuIIF-xsYjHgg/edit?usp=sharing"",""พรบ!BL54"")"),0)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232"/>
      <c r="L190" s="52"/>
      <c r="M190" s="52"/>
      <c r="N190" s="52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52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52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52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52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IFERROR(__xludf.DUMMYFUNCTION("IMPORTRANGE(""https://docs.google.com/spreadsheets/d/1C3CXT74ZlgGe6_JY_1olB1XN4rF0dxEuIIF-xsYjHgg/edit?usp=sharing"",""พรบ!BM54"")"),0)</f>
        <v>0</v>
      </c>
      <c r="J195" s="66">
        <v>0</v>
      </c>
      <c r="K195" s="232">
        <f ca="1">IF(I195&gt;0,J195*100/I195,0)</f>
        <v>0</v>
      </c>
      <c r="L195" s="52"/>
      <c r="M195" s="52"/>
      <c r="N195" s="52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52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5">
        <v>0</v>
      </c>
      <c r="K197" s="232"/>
      <c r="L197" s="52"/>
      <c r="M197" s="52"/>
      <c r="N197" s="52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IFERROR(__xludf.DUMMYFUNCTION("IMPORTRANGE(""https://docs.google.com/spreadsheets/d/1C3CXT74ZlgGe6_JY_1olB1XN4rF0dxEuIIF-xsYjHgg/edit?usp=sharing"",""พรบ!BP54"")"),0)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IFERROR(__xludf.DUMMYFUNCTION("IMPORTRANGE(""https://docs.google.com/spreadsheets/d/1C3CXT74ZlgGe6_JY_1olB1XN4rF0dxEuIIF-xsYjHgg/edit?usp=sharing"",""พรบ!BQ54"")"),0)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IFERROR(__xludf.DUMMYFUNCTION("IMPORTRANGE(""https://docs.google.com/spreadsheets/d/1C3CXT74ZlgGe6_JY_1olB1XN4rF0dxEuIIF-xsYjHgg/edit?usp=sharing"",""พรบ!BR54"")"),0)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440</v>
      </c>
      <c r="J228" s="197">
        <f ca="1">J240</f>
        <v>0</v>
      </c>
      <c r="K228" s="178">
        <f ca="1">IF(I228&gt;0,J228*100/I228,0)</f>
        <v>0</v>
      </c>
      <c r="L228" s="179">
        <f ca="1">L229+L230</f>
        <v>1036410</v>
      </c>
      <c r="M228" s="179">
        <f>SUM(M229:M230)</f>
        <v>101270.12</v>
      </c>
      <c r="N228" s="178">
        <f ca="1">IF(L228&gt;0,M228*100/L228,0)</f>
        <v>9.771241111143274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1036410</v>
      </c>
      <c r="M230" s="52">
        <f t="shared" si="51"/>
        <v>101270.12</v>
      </c>
      <c r="N230" s="52">
        <f t="shared" ca="1" si="50"/>
        <v>9.771241111143274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IFERROR(__xludf.DUMMYFUNCTION("IMPORTRANGE(""https://docs.google.com/spreadsheets/d/1C3CXT74ZlgGe6_JY_1olB1XN4rF0dxEuIIF-xsYjHgg/edit?usp=sharing"",""พรบ!BX54"")"),306000)</f>
        <v>306000</v>
      </c>
      <c r="M231" s="53">
        <v>24570</v>
      </c>
      <c r="N231" s="52">
        <f t="shared" ca="1" si="50"/>
        <v>8.0294117647058822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IFERROR(__xludf.DUMMYFUNCTION("IMPORTRANGE(""https://docs.google.com/spreadsheets/d/1C3CXT74ZlgGe6_JY_1olB1XN4rF0dxEuIIF-xsYjHgg/edit?usp=sharing"",""พรบ!BY54"")"),730410)</f>
        <v>730410</v>
      </c>
      <c r="M232" s="53">
        <v>76700.12</v>
      </c>
      <c r="N232" s="52">
        <f t="shared" ca="1" si="50"/>
        <v>10.50096794950781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IFERROR(__xludf.DUMMYFUNCTION("IMPORTRANGE(""https://docs.google.com/spreadsheets/d/1AGHcLOeeYFL3K4b9R1dSzyJy00PE_ra89DNTVfnxSWM/edit?usp=sharing"",""รวมที่ทำกิน!J43"")"),0)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IFERROR(__xludf.DUMMYFUNCTION("IMPORTRANGE(""https://docs.google.com/spreadsheets/d/1C3CXT74ZlgGe6_JY_1olB1XN4rF0dxEuIIF-xsYjHgg/edit?usp=sharing"",""พรบ!BZ54"")"),4400)</f>
        <v>4400</v>
      </c>
      <c r="J235" s="66">
        <f ca="1">IFERROR(__xludf.DUMMYFUNCTION("IMPORTRANGE(""https://docs.google.com/spreadsheets/d/1AGHcLOeeYFL3K4b9R1dSzyJy00PE_ra89DNTVfnxSWM/edit?usp=sharing"",""รวมที่ทำกิน!L43"")"),0)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IFERROR(__xludf.DUMMYFUNCTION("IMPORTRANGE(""https://docs.google.com/spreadsheets/d/1C3CXT74ZlgGe6_JY_1olB1XN4rF0dxEuIIF-xsYjHgg/edit?usp=sharing"",""พรบ!CA54"")"),440)</f>
        <v>440</v>
      </c>
      <c r="J236" s="66">
        <f ca="1">IFERROR(__xludf.DUMMYFUNCTION("IMPORTRANGE(""https://docs.google.com/spreadsheets/d/1AGHcLOeeYFL3K4b9R1dSzyJy00PE_ra89DNTVfnxSWM/edit?usp=sharing"",""รวมที่ทำกิน!O43"")"),0)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IFERROR(__xludf.DUMMYFUNCTION("IMPORTRANGE(""https://docs.google.com/spreadsheets/d/1AGHcLOeeYFL3K4b9R1dSzyJy00PE_ra89DNTVfnxSWM/edit?usp=sharing"",""รวมที่ทำกิน!Q43"")"),0)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IFERROR(__xludf.DUMMYFUNCTION("IMPORTRANGE(""https://docs.google.com/spreadsheets/d/1C3CXT74ZlgGe6_JY_1olB1XN4rF0dxEuIIF-xsYjHgg/edit?usp=sharing"",""พรบ!CB54"")"),440)</f>
        <v>440</v>
      </c>
      <c r="J238" s="66">
        <f ca="1">IFERROR(__xludf.DUMMYFUNCTION("IMPORTRANGE(""https://docs.google.com/spreadsheets/d/1AGHcLOeeYFL3K4b9R1dSzyJy00PE_ra89DNTVfnxSWM/edit?usp=sharing"",""รวมที่ทำกิน!S43"")"),0)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IFERROR(__xludf.DUMMYFUNCTION("IMPORTRANGE(""https://docs.google.com/spreadsheets/d/1C3CXT74ZlgGe6_JY_1olB1XN4rF0dxEuIIF-xsYjHgg/edit?usp=sharing"",""พรบ!CC54"")"),440)</f>
        <v>440</v>
      </c>
      <c r="J240" s="66">
        <f ca="1">IFERROR(__xludf.DUMMYFUNCTION("IMPORTRANGE(""https://docs.google.com/spreadsheets/d/1AGHcLOeeYFL3K4b9R1dSzyJy00PE_ra89DNTVfnxSWM/edit?usp=sharing"",""รวมที่ทำกิน!W43"")"),0)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IFERROR(__xludf.DUMMYFUNCTION("IMPORTRANGE(""https://docs.google.com/spreadsheets/d/1AGHcLOeeYFL3K4b9R1dSzyJy00PE_ra89DNTVfnxSWM/edit?usp=sharing"",""รวมที่ทำกิน!Y43"")"),0)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3323636</v>
      </c>
      <c r="M242" s="213">
        <f t="shared" si="53"/>
        <v>44317.8</v>
      </c>
      <c r="N242" s="213">
        <f ca="1">+IF(L242&gt;0,M242*100/L242,0)</f>
        <v>1.3334131655813091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392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615580</v>
      </c>
      <c r="M244" s="228">
        <f t="shared" si="56"/>
        <v>5866</v>
      </c>
      <c r="N244" s="228">
        <f ca="1">+IF(L244&gt;0,M244*100/L244,0)</f>
        <v>0.95292244712303842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90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615580</v>
      </c>
      <c r="M247" s="49">
        <f t="shared" si="58"/>
        <v>5866</v>
      </c>
      <c r="N247" s="49">
        <f t="shared" ca="1" si="57"/>
        <v>0.95292244712303842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IFERROR(__xludf.DUMMYFUNCTION("IMPORTRANGE(""https://docs.google.com/spreadsheets/d/1C3CXT74ZlgGe6_JY_1olB1XN4rF0dxEuIIF-xsYjHgg/edit?usp=sharing"",""งบกองทุน!e54"")"),615580)</f>
        <v>615580</v>
      </c>
      <c r="M249" s="52">
        <f>SUM(M250:M253)</f>
        <v>5866</v>
      </c>
      <c r="N249" s="52">
        <f t="shared" ca="1" si="57"/>
        <v>0.95292244712303842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5866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/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392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IFERROR(__xludf.DUMMYFUNCTION("IMPORTRANGE(""https://docs.google.com/spreadsheets/d/1C3CXT74ZlgGe6_JY_1olB1XN4rF0dxEuIIF-xsYjHgg/edit?usp=sharing"",""งบกองทุน!H54"")"),90)</f>
        <v>90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IFERROR(__xludf.DUMMYFUNCTION("IMPORTRANGE(""https://docs.google.com/spreadsheets/d/1C3CXT74ZlgGe6_JY_1olB1XN4rF0dxEuIIF-xsYjHgg/edit?usp=sharing"",""งบกองทุน!i54"")"),372)</f>
        <v>372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90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IFERROR(__xludf.DUMMYFUNCTION("IMPORTRANGE(""https://docs.google.com/spreadsheets/d/1C3CXT74ZlgGe6_JY_1olB1XN4rF0dxEuIIF-xsYjHgg/edit?usp=sharing"",""งบกองทุน!k54"")"),20)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90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392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IFERROR(__xludf.DUMMYFUNCTION("IMPORTRANGE(""https://docs.google.com/spreadsheets/d/1C3CXT74ZlgGe6_JY_1olB1XN4rF0dxEuIIF-xsYjHgg/edit?usp=sharing"",""งบกองทุน!o54"")"),20)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IFERROR(__xludf.DUMMYFUNCTION("IMPORTRANGE(""https://docs.google.com/spreadsheets/d/1C3CXT74ZlgGe6_JY_1olB1XN4rF0dxEuIIF-xsYjHgg/edit?usp=sharing"",""งบกองทุน!p54"")"),372)</f>
        <v>372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5336.71</v>
      </c>
      <c r="N275" s="228">
        <f ca="1">+IF(L275&gt;0,M275*100/L275,0)</f>
        <v>0.51887274919301518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5336.71</v>
      </c>
      <c r="N278" s="49">
        <f t="shared" ca="1" si="65"/>
        <v>0.51887274919301518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IFERROR(__xludf.DUMMYFUNCTION("IMPORTRANGE(""https://docs.google.com/spreadsheets/d/1C3CXT74ZlgGe6_JY_1olB1XN4rF0dxEuIIF-xsYjHgg/edit?usp=sharing"",""งบกองทุน!s54"")"),1028520)</f>
        <v>1028520</v>
      </c>
      <c r="M280" s="52">
        <f>SUM(M281:M284)</f>
        <v>5336.71</v>
      </c>
      <c r="N280" s="52">
        <f t="shared" ca="1" si="65"/>
        <v>0.51887274919301518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4766.71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570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IFERROR(__xludf.DUMMYFUNCTION("IMPORTRANGE(""https://docs.google.com/spreadsheets/d/1C3CXT74ZlgGe6_JY_1olB1XN4rF0dxEuIIF-xsYjHgg/edit?usp=sharing"",""งบกองทุน!v54"")"),100)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IFERROR(__xludf.DUMMYFUNCTION("IMPORTRANGE(""https://docs.google.com/spreadsheets/d/1C3CXT74ZlgGe6_JY_1olB1XN4rF0dxEuIIF-xsYjHgg/edit?usp=sharing"",""งบกองทุน!w54"")"),1000)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IFERROR(__xludf.DUMMYFUNCTION("IMPORTRANGE(""https://docs.google.com/spreadsheets/d/1C3CXT74ZlgGe6_JY_1olB1XN4rF0dxEuIIF-xsYjHgg/edit?usp=sharing"",""งบกองทุน!x54"")"),100)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159950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159950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IFERROR(__xludf.DUMMYFUNCTION("IMPORTRANGE(""https://docs.google.com/spreadsheets/d/1C3CXT74ZlgGe6_JY_1olB1XN4rF0dxEuIIF-xsYjHgg/edit?usp=sharing"",""งบกองทุน!aa54"")"),159950)</f>
        <v>159950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IFERROR(__xludf.DUMMYFUNCTION("IMPORTRANGE(""https://docs.google.com/spreadsheets/d/1C3CXT74ZlgGe6_JY_1olB1XN4rF0dxEuIIF-xsYjHgg/edit?usp=sharing"",""งบกองทุน!ae54"")"),10)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IFERROR(__xludf.DUMMYFUNCTION("IMPORTRANGE(""https://docs.google.com/spreadsheets/d/1C3CXT74ZlgGe6_JY_1olB1XN4rF0dxEuIIF-xsYjHgg/edit?usp=sharing"",""งบกองทุน!ad54"")"),30)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IFERROR(__xludf.DUMMYFUNCTION("IMPORTRANGE(""https://docs.google.com/spreadsheets/d/1C3CXT74ZlgGe6_JY_1olB1XN4rF0dxEuIIF-xsYjHgg/edit?usp=sharing"",""งบกองทุน!af54"")"),10)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IFERROR(__xludf.DUMMYFUNCTION("IMPORTRANGE(""https://docs.google.com/spreadsheets/d/1C3CXT74ZlgGe6_JY_1olB1XN4rF0dxEuIIF-xsYjHgg/edit?usp=sharing"",""งบกองทุน!ag54"")"),10)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IFERROR(__xludf.DUMMYFUNCTION("IMPORTRANGE(""https://docs.google.com/spreadsheets/d/1C3CXT74ZlgGe6_JY_1olB1XN4rF0dxEuIIF-xsYjHgg/edit?usp=sharing"",""งบกองทุน!ai54"")"),25)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IFERROR(__xludf.DUMMYFUNCTION("IMPORTRANGE(""https://docs.google.com/spreadsheets/d/1C3CXT74ZlgGe6_JY_1olB1XN4rF0dxEuIIF-xsYjHgg/edit?usp=sharing"",""งบกองทุน!ah54"")"),75)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IFERROR(__xludf.DUMMYFUNCTION("IMPORTRANGE(""https://docs.google.com/spreadsheets/d/1C3CXT74ZlgGe6_JY_1olB1XN4rF0dxEuIIF-xsYjHgg/edit?usp=sharing"",""งบกองทุน!aj54"")"),25)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IFERROR(__xludf.DUMMYFUNCTION("IMPORTRANGE(""https://docs.google.com/spreadsheets/d/1C3CXT74ZlgGe6_JY_1olB1XN4rF0dxEuIIF-xsYjHgg/edit?usp=sharing"",""งบกองทุน!ak54"")"),25)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IFERROR(__xludf.DUMMYFUNCTION("IMPORTRANGE(""https://docs.google.com/spreadsheets/d/1C3CXT74ZlgGe6_JY_1olB1XN4rF0dxEuIIF-xsYjHgg/edit?usp=sharing"",""งบกองทุน!al54"")"),25)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IFERROR(__xludf.DUMMYFUNCTION("IMPORTRANGE(""https://docs.google.com/spreadsheets/d/1C3CXT74ZlgGe6_JY_1olB1XN4rF0dxEuIIF-xsYjHgg/edit?usp=sharing"",""งบกองทุน!an54"")"),10)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IFERROR(__xludf.DUMMYFUNCTION("IMPORTRANGE(""https://docs.google.com/spreadsheets/d/1C3CXT74ZlgGe6_JY_1olB1XN4rF0dxEuIIF-xsYjHgg/edit?usp=sharing"",""งบกองทุน!am54"")"),30)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IFERROR(__xludf.DUMMYFUNCTION("IMPORTRANGE(""https://docs.google.com/spreadsheets/d/1C3CXT74ZlgGe6_JY_1olB1XN4rF0dxEuIIF-xsYjHgg/edit?usp=sharing"",""งบกองทุน!ao54"")"),10)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IFERROR(__xludf.DUMMYFUNCTION("IMPORTRANGE(""https://docs.google.com/spreadsheets/d/1C3CXT74ZlgGe6_JY_1olB1XN4rF0dxEuIIF-xsYjHgg/edit?usp=sharing"",""งบกองทุน!ap54"")"),10)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IFERROR(__xludf.DUMMYFUNCTION("IMPORTRANGE(""https://docs.google.com/spreadsheets/d/1C3CXT74ZlgGe6_JY_1olB1XN4rF0dxEuIIF-xsYjHgg/edit?usp=sharing"",""งบกองทุน!ar54"")"),10)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IFERROR(__xludf.DUMMYFUNCTION("IMPORTRANGE(""https://docs.google.com/spreadsheets/d/1C3CXT74ZlgGe6_JY_1olB1XN4rF0dxEuIIF-xsYjHgg/edit?usp=sharing"",""งบกองทุน!as54"")"),25)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1720</v>
      </c>
      <c r="N330" s="258">
        <f t="shared" ref="N330:N334" ca="1" si="75">+IF(L330&gt;0,M330*100/L330,0)</f>
        <v>2.072289156626506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1720</v>
      </c>
      <c r="N332" s="52">
        <f t="shared" ca="1" si="75"/>
        <v>2.072289156626506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IFERROR(__xludf.DUMMYFUNCTION("IMPORTRANGE(""https://docs.google.com/spreadsheets/d/1C3CXT74ZlgGe6_JY_1olB1XN4rF0dxEuIIF-xsYjHgg/edit?usp=sharing"",""งบกองทุน!av54"")"),83000)</f>
        <v>83000</v>
      </c>
      <c r="M334" s="52">
        <f>SUM(M335:M338)</f>
        <v>1720</v>
      </c>
      <c r="N334" s="52">
        <f t="shared" ca="1" si="75"/>
        <v>2.072289156626506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1720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IFERROR(__xludf.DUMMYFUNCTION("IMPORTRANGE(""https://docs.google.com/spreadsheets/d/1C3CXT74ZlgGe6_JY_1olB1XN4rF0dxEuIIF-xsYjHgg/edit?usp=sharing"",""งบกองทุน!ay54"")"),15)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41052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733096</v>
      </c>
      <c r="M350" s="228">
        <f t="shared" si="79"/>
        <v>25300.06</v>
      </c>
      <c r="N350" s="228">
        <f t="shared" ref="N350:N354" ca="1" si="80">+IF(L350&gt;0,M350*100/L350,0)</f>
        <v>3.4511250913932146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733096</v>
      </c>
      <c r="M352" s="52">
        <f t="shared" si="81"/>
        <v>25300.06</v>
      </c>
      <c r="N352" s="52">
        <f t="shared" ca="1" si="80"/>
        <v>3.4511250913932146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IFERROR(__xludf.DUMMYFUNCTION("IMPORTRANGE(""https://docs.google.com/spreadsheets/d/1C3CXT74ZlgGe6_JY_1olB1XN4rF0dxEuIIF-xsYjHgg/edit?usp=sharing"",""งบกองทุน!Bd54"")"),733096)</f>
        <v>733096</v>
      </c>
      <c r="M354" s="52">
        <f>SUM(M355:M358)</f>
        <v>25300.06</v>
      </c>
      <c r="N354" s="52">
        <f t="shared" ca="1" si="80"/>
        <v>3.4511250913932146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6600.06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18700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IFERROR(__xludf.DUMMYFUNCTION("IMPORTRANGE(""https://docs.google.com/spreadsheets/d/1C3CXT74ZlgGe6_JY_1olB1XN4rF0dxEuIIF-xsYjHgg/edit?usp=sharing"",""งบกองทุน!BE54"")"),41052)</f>
        <v>41052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IFERROR(__xludf.DUMMYFUNCTION("IMPORTRANGE(""https://docs.google.com/spreadsheets/d/1C3CXT74ZlgGe6_JY_1olB1XN4rF0dxEuIIF-xsYjHgg/edit?usp=sharing"",""งบกองทุน!BE54"")"),41052)</f>
        <v>41052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IFERROR(__xludf.DUMMYFUNCTION("IMPORTRANGE(""https://docs.google.com/spreadsheets/d/1C3CXT74ZlgGe6_JY_1olB1XN4rF0dxEuIIF-xsYjHgg/edit?usp=sharing"",""งบกองทุน!Bf54"")"),4224)</f>
        <v>4224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41052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4224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41052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4224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IFERROR(__xludf.DUMMYFUNCTION("IMPORTRANGE(""https://docs.google.com/spreadsheets/d/1C3CXT74ZlgGe6_JY_1olB1XN4rF0dxEuIIF-xsYjHgg/edit?usp=sharing"",""งบกองทุน!cd54"")"),10070)</f>
        <v>10070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IFERROR(__xludf.DUMMYFUNCTION("IMPORTRANGE(""https://docs.google.com/spreadsheets/d/1C3CXT74ZlgGe6_JY_1olB1XN4rF0dxEuIIF-xsYjHgg/edit?usp=sharing"",""งบกองทุน!cd54"")"),10070)</f>
        <v>10070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IFERROR(__xludf.DUMMYFUNCTION("IMPORTRANGE(""https://docs.google.com/spreadsheets/d/1C3CXT74ZlgGe6_JY_1olB1XN4rF0dxEuIIF-xsYjHgg/edit?usp=sharing"",""งบกองทุน!cc54"")"),1059)</f>
        <v>1059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IFERROR(__xludf.DUMMYFUNCTION("IMPORTRANGE(""https://docs.google.com/spreadsheets/d/1C3CXT74ZlgGe6_JY_1olB1XN4rF0dxEuIIF-xsYjHgg/edit?usp=sharing"",""งบกองทุน!cz54"")"),0)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IFERROR(__xludf.DUMMYFUNCTION("IMPORTRANGE(""https://docs.google.com/spreadsheets/d/1C3CXT74ZlgGe6_JY_1olB1XN4rF0dxEuIIF-xsYjHgg/edit?usp=sharing"",""งบกองทุน!cz54"")"),0)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IFERROR(__xludf.DUMMYFUNCTION("IMPORTRANGE(""https://docs.google.com/spreadsheets/d/1C3CXT74ZlgGe6_JY_1olB1XN4rF0dxEuIIF-xsYjHgg/edit?usp=sharing"",""งบกองทุน!cy54"")"),0)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IFERROR(__xludf.DUMMYFUNCTION("IMPORTRANGE(""https://docs.google.com/spreadsheets/d/1C3CXT74ZlgGe6_JY_1olB1XN4rF0dxEuIIF-xsYjHgg/edit?usp=sharing"",""งบกองทุน!db54"")"),0)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IFERROR(__xludf.DUMMYFUNCTION("IMPORTRANGE(""https://docs.google.com/spreadsheets/d/1C3CXT74ZlgGe6_JY_1olB1XN4rF0dxEuIIF-xsYjHgg/edit?usp=sharing"",""งบกองทุน!da54"")"),0)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IFERROR(__xludf.DUMMYFUNCTION("IMPORTRANGE(""https://docs.google.com/spreadsheets/d/1C3CXT74ZlgGe6_JY_1olB1XN4rF0dxEuIIF-xsYjHgg/edit?usp=sharing"",""งบกองทุน!dd54"")"),0)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IFERROR(__xludf.DUMMYFUNCTION("IMPORTRANGE(""https://docs.google.com/spreadsheets/d/1C3CXT74ZlgGe6_JY_1olB1XN4rF0dxEuIIF-xsYjHgg/edit?usp=sharing"",""งบกองทุน!dc54"")"),0)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IFERROR(__xludf.DUMMYFUNCTION("IMPORTRANGE(""https://docs.google.com/spreadsheets/d/1C3CXT74ZlgGe6_JY_1olB1XN4rF0dxEuIIF-xsYjHgg/edit?usp=sharing"",""งบกองทุน!df54"")"),0)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IFERROR(__xludf.DUMMYFUNCTION("IMPORTRANGE(""https://docs.google.com/spreadsheets/d/1C3CXT74ZlgGe6_JY_1olB1XN4rF0dxEuIIF-xsYjHgg/edit?usp=sharing"",""งบกองทุน!de54"")"),0)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IFERROR(__xludf.DUMMYFUNCTION("IMPORTRANGE(""https://docs.google.com/spreadsheets/d/1C3CXT74ZlgGe6_JY_1olB1XN4rF0dxEuIIF-xsYjHgg/edit?usp=sharing"",""งบกองทุน!dn54"")"),0)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IFERROR(__xludf.DUMMYFUNCTION("IMPORTRANGE(""https://docs.google.com/spreadsheets/d/1C3CXT74ZlgGe6_JY_1olB1XN4rF0dxEuIIF-xsYjHgg/edit?usp=sharing"",""งบกองทุน!do54"")"),34340)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IFERROR(__xludf.DUMMYFUNCTION("IMPORTRANGE(""https://docs.google.com/spreadsheets/d/1C3CXT74ZlgGe6_JY_1olB1XN4rF0dxEuIIF-xsYjHgg/edit?usp=sharing"",""งบกองทุน!dq54"")"),22)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IFERROR(__xludf.DUMMYFUNCTION("IMPORTRANGE(""https://docs.google.com/spreadsheets/d/1C3CXT74ZlgGe6_JY_1olB1XN4rF0dxEuIIF-xsYjHgg/edit?usp=sharing"",""งบกองทุน!dr54"")"),22)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5000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310000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310000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IFERROR(__xludf.DUMMYFUNCTION("IMPORTRANGE(""https://docs.google.com/spreadsheets/d/1C3CXT74ZlgGe6_JY_1olB1XN4rF0dxEuIIF-xsYjHgg/edit?usp=sharing"",""งบกองทุน!dt54"")"),0)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IFERROR(__xludf.DUMMYFUNCTION("IMPORTRANGE(""https://docs.google.com/spreadsheets/d/1C3CXT74ZlgGe6_JY_1olB1XN4rF0dxEuIIF-xsYjHgg/edit?usp=sharing"",""งบกองทุน!du54"")"),310000)</f>
        <v>310000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IFERROR(__xludf.DUMMYFUNCTION("IMPORTRANGE(""https://docs.google.com/spreadsheets/d/1C3CXT74ZlgGe6_JY_1olB1XN4rF0dxEuIIF-xsYjHgg/edit?usp=sharing"",""งบกองทุน!dw54"")"),5000)</f>
        <v>5000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IFERROR(__xludf.DUMMYFUNCTION("IMPORTRANGE(""https://docs.google.com/spreadsheets/d/1C3CXT74ZlgGe6_JY_1olB1XN4rF0dxEuIIF-xsYjHgg/edit?usp=sharing"",""งบกองทุน!dx54"")"),0)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IFERROR(__xludf.DUMMYFUNCTION("IMPORTRANGE(""https://docs.google.com/spreadsheets/d/1C3CXT74ZlgGe6_JY_1olB1XN4rF0dxEuIIF-xsYjHgg/edit?usp=sharing"",""งบกองทุน!dy54"")"),0)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IFERROR(__xludf.DUMMYFUNCTION("IMPORTRANGE(""https://docs.google.com/spreadsheets/d/1C3CXT74ZlgGe6_JY_1olB1XN4rF0dxEuIIF-xsYjHgg/edit?usp=sharing"",""งบกองทุน!dz54"")"),0)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3800</v>
      </c>
      <c r="J457" s="226">
        <f>+J466</f>
        <v>515</v>
      </c>
      <c r="K457" s="227">
        <f t="shared" ca="1" si="102"/>
        <v>13.552631578947368</v>
      </c>
      <c r="L457" s="228">
        <f t="shared" ref="L457:M457" ca="1" si="103">SUM(L458:L459)</f>
        <v>152800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152800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IFERROR(__xludf.DUMMYFUNCTION("IMPORTRANGE(""https://docs.google.com/spreadsheets/d/1C3CXT74ZlgGe6_JY_1olB1XN4rF0dxEuIIF-xsYjHgg/edit?usp=sharing"",""งบกองทุน!Eb54"")"),0)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IFERROR(__xludf.DUMMYFUNCTION("IMPORTRANGE(""https://docs.google.com/spreadsheets/d/1C3CXT74ZlgGe6_JY_1olB1XN4rF0dxEuIIF-xsYjHgg/edit?usp=sharing"",""งบกองทุน!Ec54"")"),152800)</f>
        <v>152800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IFERROR(__xludf.DUMMYFUNCTION("IMPORTRANGE(""https://docs.google.com/spreadsheets/d/1C3CXT74ZlgGe6_JY_1olB1XN4rF0dxEuIIF-xsYjHgg/edit?usp=sharing"",""งบกองทุน!Ed54"")"),3800)</f>
        <v>3800</v>
      </c>
      <c r="J466" s="264">
        <f>+J469+J470+J471+J472</f>
        <v>515</v>
      </c>
      <c r="K466" s="79">
        <f ca="1">IF(I466&gt;0,J466*100/I466,0)</f>
        <v>13.552631578947368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6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515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150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195050</v>
      </c>
      <c r="M473" s="228">
        <f>SUM(M474:M475)</f>
        <v>3300.03</v>
      </c>
      <c r="N473" s="228">
        <f t="shared" ref="N473:N477" ca="1" si="107">+IF(L473&gt;0,M473*100/L473,0)</f>
        <v>1.6918892591643169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66" t="s">
        <v>21</v>
      </c>
      <c r="J474" s="66"/>
      <c r="K474" s="232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66"/>
      <c r="J475" s="66"/>
      <c r="K475" s="232"/>
      <c r="L475" s="49">
        <f t="shared" ref="L475:M475" ca="1" si="108">SUM(L476:L477)</f>
        <v>195050</v>
      </c>
      <c r="M475" s="52">
        <f t="shared" si="108"/>
        <v>3300.03</v>
      </c>
      <c r="N475" s="52">
        <f t="shared" ca="1" si="107"/>
        <v>1.6918892591643169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66"/>
      <c r="J476" s="66"/>
      <c r="K476" s="232"/>
      <c r="L476" s="52">
        <f ca="1">IFERROR(__xludf.DUMMYFUNCTION("IMPORTRANGE(""https://docs.google.com/spreadsheets/d/1C3CXT74ZlgGe6_JY_1olB1XN4rF0dxEuIIF-xsYjHgg/edit?usp=sharing"",""งบกองทุน!Ek54"")"),0)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66"/>
      <c r="J477" s="66"/>
      <c r="K477" s="232"/>
      <c r="L477" s="52">
        <f ca="1">IFERROR(__xludf.DUMMYFUNCTION("IMPORTRANGE(""https://docs.google.com/spreadsheets/d/1C3CXT74ZlgGe6_JY_1olB1XN4rF0dxEuIIF-xsYjHgg/edit?usp=sharing"",""งบกองทุน!El54"")"),195050)</f>
        <v>195050</v>
      </c>
      <c r="M477" s="52">
        <f>SUM(M478:M481)</f>
        <v>3300.03</v>
      </c>
      <c r="N477" s="52">
        <f t="shared" ca="1" si="107"/>
        <v>1.6918892591643169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3300.03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IFERROR(__xludf.DUMMYFUNCTION("IMPORTRANGE(""https://docs.google.com/spreadsheets/d/1C3CXT74ZlgGe6_JY_1olB1XN4rF0dxEuIIF-xsYjHgg/edit?usp=sharing"",""งบกองทุน!Em54"")"),150)</f>
        <v>150</v>
      </c>
      <c r="J482" s="66">
        <f ca="1">IFERROR(__xludf.DUMMYFUNCTION("IMPORTRANGE(""https://docs.google.com/spreadsheets/d/1AGHcLOeeYFL3K4b9R1dSzyJy00PE_ra89DNTVfnxSWM/edit?usp=sharing"",""รวมที่ชุมชน!G43"")"),0)</f>
        <v>0</v>
      </c>
      <c r="K482" s="232">
        <f t="shared" ref="K482:K489" ca="1" si="109">IF(I482&gt;0,J482*100/I482,0)</f>
        <v>0</v>
      </c>
      <c r="L482" s="52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IFERROR(__xludf.DUMMYFUNCTION("IMPORTRANGE(""https://docs.google.com/spreadsheets/d/1C3CXT74ZlgGe6_JY_1olB1XN4rF0dxEuIIF-xsYjHgg/edit?usp=sharing"",""งบกองทุน!En54"")"),0)</f>
        <v>0</v>
      </c>
      <c r="J483" s="66">
        <f ca="1">IFERROR(__xludf.DUMMYFUNCTION("IMPORTRANGE(""https://docs.google.com/spreadsheets/d/1AGHcLOeeYFL3K4b9R1dSzyJy00PE_ra89DNTVfnxSWM/edit?usp=sharing"",""รวมที่ชุมชน!H43"")"),0)</f>
        <v>0</v>
      </c>
      <c r="K483" s="200">
        <f t="shared" ca="1" si="109"/>
        <v>0</v>
      </c>
      <c r="L483" s="52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IFERROR(__xludf.DUMMYFUNCTION("IMPORTRANGE(""https://docs.google.com/spreadsheets/d/1C3CXT74ZlgGe6_JY_1olB1XN4rF0dxEuIIF-xsYjHgg/edit?usp=sharing"",""งบกองทุน!Eo54"")"),150)</f>
        <v>150</v>
      </c>
      <c r="J484" s="66">
        <f ca="1">IFERROR(__xludf.DUMMYFUNCTION("IMPORTRANGE(""https://docs.google.com/spreadsheets/d/1AGHcLOeeYFL3K4b9R1dSzyJy00PE_ra89DNTVfnxSWM/edit?usp=sharing"",""รวมที่ชุมชน!J43"")"),0)</f>
        <v>0</v>
      </c>
      <c r="K484" s="232">
        <f t="shared" ca="1" si="109"/>
        <v>0</v>
      </c>
      <c r="L484" s="52"/>
      <c r="M484" s="52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IFERROR(__xludf.DUMMYFUNCTION("IMPORTRANGE(""https://docs.google.com/spreadsheets/d/1C3CXT74ZlgGe6_JY_1olB1XN4rF0dxEuIIF-xsYjHgg/edit?usp=sharing"",""งบกองทุน!Ep54"")"),0)</f>
        <v>0</v>
      </c>
      <c r="J485" s="66">
        <f ca="1">IFERROR(__xludf.DUMMYFUNCTION("IMPORTRANGE(""https://docs.google.com/spreadsheets/d/1AGHcLOeeYFL3K4b9R1dSzyJy00PE_ra89DNTVfnxSWM/edit?usp=sharing"",""รวมที่ชุมชน!L43"")"),0)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IFERROR(__xludf.DUMMYFUNCTION("IMPORTRANGE(""https://docs.google.com/spreadsheets/d/1C3CXT74ZlgGe6_JY_1olB1XN4rF0dxEuIIF-xsYjHgg/edit?usp=sharing"",""งบกองทุน!Eq54"")"),150)</f>
        <v>150</v>
      </c>
      <c r="J486" s="66">
        <f ca="1">IFERROR(__xludf.DUMMYFUNCTION("IMPORTRANGE(""https://docs.google.com/spreadsheets/d/1AGHcLOeeYFL3K4b9R1dSzyJy00PE_ra89DNTVfnxSWM/edit?usp=sharing"",""รวมที่ชุมชน!S43"")"),0)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IFERROR(__xludf.DUMMYFUNCTION("IMPORTRANGE(""https://docs.google.com/spreadsheets/d/1C3CXT74ZlgGe6_JY_1olB1XN4rF0dxEuIIF-xsYjHgg/edit?usp=sharing"",""งบกองทุน!Er54"")"),0)</f>
        <v>0</v>
      </c>
      <c r="J487" s="66">
        <f ca="1">IFERROR(__xludf.DUMMYFUNCTION("IMPORTRANGE(""https://docs.google.com/spreadsheets/d/1AGHcLOeeYFL3K4b9R1dSzyJy00PE_ra89DNTVfnxSWM/edit?usp=sharing"",""รวมที่ชุมชน!U43"")"),0)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IFERROR(__xludf.DUMMYFUNCTION("IMPORTRANGE(""https://docs.google.com/spreadsheets/d/1C3CXT74ZlgGe6_JY_1olB1XN4rF0dxEuIIF-xsYjHgg/edit?usp=sharing"",""งบกองทุน!Es54"")"),150)</f>
        <v>150</v>
      </c>
      <c r="J488" s="66">
        <f ca="1">IFERROR(__xludf.DUMMYFUNCTION("IMPORTRANGE(""https://docs.google.com/spreadsheets/d/1AGHcLOeeYFL3K4b9R1dSzyJy00PE_ra89DNTVfnxSWM/edit?usp=sharing"",""รวมที่ชุมชน!V43"")"),0)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IFERROR(__xludf.DUMMYFUNCTION("IMPORTRANGE(""https://docs.google.com/spreadsheets/d/1C3CXT74ZlgGe6_JY_1olB1XN4rF0dxEuIIF-xsYjHgg/edit?usp=sharing"",""งบกองทุน!Et54"")"),0)</f>
        <v>0</v>
      </c>
      <c r="J489" s="111">
        <f ca="1">IFERROR(__xludf.DUMMYFUNCTION("IMPORTRANGE(""https://docs.google.com/spreadsheets/d/1AGHcLOeeYFL3K4b9R1dSzyJy00PE_ra89DNTVfnxSWM/edit?usp=sharing"",""รวมที่ชุมชน!X43"")"),0)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11300</v>
      </c>
      <c r="M490" s="258">
        <f>SUM(M491:M492)</f>
        <v>2795</v>
      </c>
      <c r="N490" s="258">
        <f t="shared" ref="N490:N494" ca="1" si="111">+IF(L490&gt;0,M490*100/L490,0)</f>
        <v>24.734513274336283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11300</v>
      </c>
      <c r="M492" s="52">
        <f t="shared" si="112"/>
        <v>2795</v>
      </c>
      <c r="N492" s="52">
        <f t="shared" ca="1" si="111"/>
        <v>24.734513274336283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IFERROR(__xludf.DUMMYFUNCTION("IMPORTRANGE(""https://docs.google.com/spreadsheets/d/1C3CXT74ZlgGe6_JY_1olB1XN4rF0dxEuIIF-xsYjHgg/edit?usp=sharing"",""งบกองทุน!Ev54"")"),0)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IFERROR(__xludf.DUMMYFUNCTION("IMPORTRANGE(""https://docs.google.com/spreadsheets/d/1C3CXT74ZlgGe6_JY_1olB1XN4rF0dxEuIIF-xsYjHgg/edit?usp=sharing"",""งบกองทุน!Ew54"")"),11300)</f>
        <v>11300</v>
      </c>
      <c r="M494" s="52">
        <f>SUM(M495:M498)</f>
        <v>2795</v>
      </c>
      <c r="N494" s="52">
        <f t="shared" ca="1" si="111"/>
        <v>24.734513274336283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2795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IFERROR(__xludf.DUMMYFUNCTION("IMPORTRANGE(""https://docs.google.com/spreadsheets/d/1C3CXT74ZlgGe6_JY_1olB1XN4rF0dxEuIIF-xsYjHgg/edit?usp=sharing"",""งบกองทุน!EZ54"")"),100)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/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IFERROR(__xludf.DUMMYFUNCTION("IMPORTRANGE(""https://docs.google.com/spreadsheets/d/1C3CXT74ZlgGe6_JY_1olB1XN4rF0dxEuIIF-xsYjHgg/edit?usp=sharing"",""งบกองทุน!ff54"")"),0)</f>
        <v>0</v>
      </c>
      <c r="J513" s="47">
        <f>J514+J515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>I515+I516</f>
        <v>0</v>
      </c>
      <c r="J514" s="47">
        <f>J515</f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IFERROR(__xludf.DUMMYFUNCTION("IMPORTRANGE(""https://docs.google.com/spreadsheets/d/1muirlRDkqiswvy_NRZ3Yh955hx-PF6_HhssUYiSJj8o/edit?usp=sharing"",""กองทุน!D54"")"),3904564.84)</f>
        <v>3904564.84</v>
      </c>
      <c r="J521" s="199">
        <f ca="1">IFERROR(__xludf.DUMMYFUNCTION("IMPORTRANGE(""https://docs.google.com/spreadsheets/d/1muirlRDkqiswvy_NRZ3Yh955hx-PF6_HhssUYiSJj8o/edit?usp=sharing"",""กองทุน!F54"")"),80000)</f>
        <v>80000</v>
      </c>
      <c r="K521" s="200">
        <f t="shared" ref="K521:K528" ca="1" si="117">IF(I521&gt;0,J521*100/I521,0)</f>
        <v>2.0488838904772804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IFERROR(__xludf.DUMMYFUNCTION("IMPORTRANGE(""https://docs.google.com/spreadsheets/d/1muirlRDkqiswvy_NRZ3Yh955hx-PF6_HhssUYiSJj8o/edit?usp=sharing"",""กองทุน!C54"")"),256)</f>
        <v>256</v>
      </c>
      <c r="J522" s="199">
        <f ca="1">IFERROR(__xludf.DUMMYFUNCTION("IMPORTRANGE(""https://docs.google.com/spreadsheets/d/1muirlRDkqiswvy_NRZ3Yh955hx-PF6_HhssUYiSJj8o/edit?usp=sharing"",""กองทุน!E54"")"),6)</f>
        <v>6</v>
      </c>
      <c r="K522" s="200">
        <f t="shared" ca="1" si="117"/>
        <v>2.34375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IFERROR(__xludf.DUMMYFUNCTION("IMPORTRANGE(""https://docs.google.com/spreadsheets/d/1muirlRDkqiswvy_NRZ3Yh955hx-PF6_HhssUYiSJj8o/edit?usp=sharing"",""กองทุน!I54"")"),2880373.46999999)</f>
        <v>2880373.46999999</v>
      </c>
      <c r="J523" s="199">
        <f ca="1">IFERROR(__xludf.DUMMYFUNCTION("IMPORTRANGE(""https://docs.google.com/spreadsheets/d/1muirlRDkqiswvy_NRZ3Yh955hx-PF6_HhssUYiSJj8o/edit?usp=sharing"",""กองทุน!K54"")"),61801.61)</f>
        <v>61801.61</v>
      </c>
      <c r="K523" s="200">
        <f t="shared" ca="1" si="117"/>
        <v>2.145610999534731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IFERROR(__xludf.DUMMYFUNCTION("IMPORTRANGE(""https://docs.google.com/spreadsheets/d/1muirlRDkqiswvy_NRZ3Yh955hx-PF6_HhssUYiSJj8o/edit?usp=sharing"",""กองทุน!H54"")"),132)</f>
        <v>132</v>
      </c>
      <c r="J524" s="199">
        <f ca="1">IFERROR(__xludf.DUMMYFUNCTION("IMPORTRANGE(""https://docs.google.com/spreadsheets/d/1muirlRDkqiswvy_NRZ3Yh955hx-PF6_HhssUYiSJj8o/edit?usp=sharing"",""กองทุน!J54"")"),12)</f>
        <v>12</v>
      </c>
      <c r="K524" s="200">
        <f t="shared" ca="1" si="117"/>
        <v>9.0909090909090917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IFERROR(__xludf.DUMMYFUNCTION("IMPORTRANGE(""https://docs.google.com/spreadsheets/d/1muirlRDkqiswvy_NRZ3Yh955hx-PF6_HhssUYiSJj8o/edit?usp=sharing"",""กองทุน!N54"")"),0)</f>
        <v>0</v>
      </c>
      <c r="J525" s="199">
        <f ca="1">IFERROR(__xludf.DUMMYFUNCTION("IMPORTRANGE(""https://docs.google.com/spreadsheets/d/1muirlRDkqiswvy_NRZ3Yh955hx-PF6_HhssUYiSJj8o/edit?usp=sharing"",""กองทุน!P54"")"),0)</f>
        <v>0</v>
      </c>
      <c r="K525" s="200">
        <f t="shared" ca="1" si="117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IFERROR(__xludf.DUMMYFUNCTION("IMPORTRANGE(""https://docs.google.com/spreadsheets/d/1muirlRDkqiswvy_NRZ3Yh955hx-PF6_HhssUYiSJj8o/edit?usp=sharing"",""กองทุน!M54"")"),0)</f>
        <v>0</v>
      </c>
      <c r="J526" s="199">
        <f ca="1">IFERROR(__xludf.DUMMYFUNCTION("IMPORTRANGE(""https://docs.google.com/spreadsheets/d/1muirlRDkqiswvy_NRZ3Yh955hx-PF6_HhssUYiSJj8o/edit?usp=sharing"",""กองทุน!O54"")"),0)</f>
        <v>0</v>
      </c>
      <c r="K526" s="200">
        <f t="shared" ca="1" si="117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IFERROR(__xludf.DUMMYFUNCTION("IMPORTRANGE(""https://docs.google.com/spreadsheets/d/1muirlRDkqiswvy_NRZ3Yh955hx-PF6_HhssUYiSJj8o/edit?usp=sharing"",""กองทุน!S54"")"),2000000)</f>
        <v>2000000</v>
      </c>
      <c r="J527" s="199">
        <f ca="1">IFERROR(__xludf.DUMMYFUNCTION("IMPORTRANGE(""https://docs.google.com/spreadsheets/d/1muirlRDkqiswvy_NRZ3Yh955hx-PF6_HhssUYiSJj8o/edit?usp=sharing"",""กองทุน!U54"")"),0)</f>
        <v>0</v>
      </c>
      <c r="K527" s="200">
        <f t="shared" ca="1" si="117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IFERROR(__xludf.DUMMYFUNCTION("IMPORTRANGE(""https://docs.google.com/spreadsheets/d/1muirlRDkqiswvy_NRZ3Yh955hx-PF6_HhssUYiSJj8o/edit?usp=sharing"",""กองทุน!R54"")"),67)</f>
        <v>67</v>
      </c>
      <c r="J528" s="321">
        <f ca="1">IFERROR(__xludf.DUMMYFUNCTION("IMPORTRANGE(""https://docs.google.com/spreadsheets/d/1muirlRDkqiswvy_NRZ3Yh955hx-PF6_HhssUYiSJj8o/edit?usp=sharing"",""กองทุน!T54"")"),0)</f>
        <v>0</v>
      </c>
      <c r="K528" s="345">
        <f t="shared" ca="1" si="117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241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1538140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777100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48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IFERROR(__xludf.DUMMYFUNCTION("IMPORTRANGE(""https://docs.google.com/spreadsheets/d/1C3CXT74ZlgGe6_JY_1olB1XN4rF0dxEuIIF-xsYjHgg/edit?usp=sharing"",""พรบ!C55"")"),777100)</f>
        <v>777100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IFERROR(__xludf.DUMMYFUNCTION("IMPORTRANGE(""https://docs.google.com/spreadsheets/d/1C3CXT74ZlgGe6_JY_1olB1XN4rF0dxEuIIF-xsYjHgg/edit?usp=sharing"",""พรบ!D55"")"),311500)</f>
        <v>311500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IFERROR(__xludf.DUMMYFUNCTION("IMPORTRANGE(""https://docs.google.com/spreadsheets/d/1C3CXT74ZlgGe6_JY_1olB1XN4rF0dxEuIIF-xsYjHgg/edit?usp=sharing"",""พรบ!E55"")"),465600)</f>
        <v>465600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48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IFERROR(__xludf.DUMMYFUNCTION("IMPORTRANGE(""https://docs.google.com/spreadsheets/d/1C3CXT74ZlgGe6_JY_1olB1XN4rF0dxEuIIF-xsYjHgg/edit?usp=sharing"",""พรบ!H55"")"),0)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IFERROR(__xludf.DUMMYFUNCTION("IMPORTRANGE(""https://docs.google.com/spreadsheets/d/1C3CXT74ZlgGe6_JY_1olB1XN4rF0dxEuIIF-xsYjHgg/edit?usp=sharing"",""พรบ!I55"")"),0)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IFERROR(__xludf.DUMMYFUNCTION("IMPORTRANGE(""https://docs.google.com/spreadsheets/d/1C3CXT74ZlgGe6_JY_1olB1XN4rF0dxEuIIF-xsYjHgg/edit?usp=sharing"",""พรบ!J55"")"),1)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IFERROR(__xludf.DUMMYFUNCTION("IMPORTRANGE(""https://docs.google.com/spreadsheets/d/1C3CXT74ZlgGe6_JY_1olB1XN4rF0dxEuIIF-xsYjHgg/edit?usp=sharing"",""พรบ!K55"")"),48)</f>
        <v>48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IFERROR(__xludf.DUMMYFUNCTION("IMPORTRANGE(""https://docs.google.com/spreadsheets/d/1C3CXT74ZlgGe6_JY_1olB1XN4rF0dxEuIIF-xsYjHgg/edit?usp=sharing"",""พรบ!L55"")"),0)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IFERROR(__xludf.DUMMYFUNCTION("IMPORTRANGE(""https://docs.google.com/spreadsheets/d/1C3CXT74ZlgGe6_JY_1olB1XN4rF0dxEuIIF-xsYjHgg/edit?usp=sharing"",""พรบ!M55"")"),0)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IFERROR(__xludf.DUMMYFUNCTION("IMPORTRANGE(""https://docs.google.com/spreadsheets/d/1C3CXT74ZlgGe6_JY_1olB1XN4rF0dxEuIIF-xsYjHgg/edit?usp=sharing"",""พรบ!N55"")"),0)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IFERROR(__xludf.DUMMYFUNCTION("IMPORTRANGE(""https://docs.google.com/spreadsheets/d/1C3CXT74ZlgGe6_JY_1olB1XN4rF0dxEuIIF-xsYjHgg/edit?usp=sharing"",""พรบ!Q55"")"),0)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IFERROR(__xludf.DUMMYFUNCTION("IMPORTRANGE(""https://docs.google.com/spreadsheets/d/1C3CXT74ZlgGe6_JY_1olB1XN4rF0dxEuIIF-xsYjHgg/edit?usp=sharing"",""พรบ!R55"")"),0)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IFERROR(__xludf.DUMMYFUNCTION("IMPORTRANGE(""https://docs.google.com/spreadsheets/d/1C3CXT74ZlgGe6_JY_1olB1XN4rF0dxEuIIF-xsYjHgg/edit?usp=sharing"",""พรบ!S55"")"),0)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IFERROR(__xludf.DUMMYFUNCTION("IMPORTRANGE(""https://docs.google.com/spreadsheets/d/1C3CXT74ZlgGe6_JY_1olB1XN4rF0dxEuIIF-xsYjHgg/edit?usp=sharing"",""พรบ!T55"")"),0)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IFERROR(__xludf.DUMMYFUNCTION("IMPORTRANGE(""https://docs.google.com/spreadsheets/d/1C3CXT74ZlgGe6_JY_1olB1XN4rF0dxEuIIF-xsYjHgg/edit?usp=sharing"",""พรบ!U55"")"),0)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IFERROR(__xludf.DUMMYFUNCTION("IMPORTRANGE(""https://docs.google.com/spreadsheets/d/1C3CXT74ZlgGe6_JY_1olB1XN4rF0dxEuIIF-xsYjHgg/edit?usp=sharing"",""พรบ!V55"")"),0)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IFERROR(__xludf.DUMMYFUNCTION("IMPORTRANGE(""https://docs.google.com/spreadsheets/d/1C3CXT74ZlgGe6_JY_1olB1XN4rF0dxEuIIF-xsYjHgg/edit?usp=sharing"",""พรบ!W55"")"),0)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66"/>
      <c r="J55" s="66"/>
      <c r="K55" s="232"/>
      <c r="L55" s="52">
        <f ca="1">IFERROR(__xludf.DUMMYFUNCTION("IMPORTRANGE(""https://docs.google.com/spreadsheets/d/1C3CXT74ZlgGe6_JY_1olB1XN4rF0dxEuIIF-xsYjHgg/edit?usp=sharing"",""พรบ!Y55"")"),0)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66"/>
      <c r="J56" s="66"/>
      <c r="K56" s="232"/>
      <c r="L56" s="52">
        <f ca="1">IFERROR(__xludf.DUMMYFUNCTION("IMPORTRANGE(""https://docs.google.com/spreadsheets/d/1C3CXT74ZlgGe6_JY_1olB1XN4rF0dxEuIIF-xsYjHgg/edit?usp=sharing"",""พรบ!Z55"")"),0)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66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77100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77100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IFERROR(__xludf.DUMMYFUNCTION("IMPORTRANGE(""https://docs.google.com/spreadsheets/d/1C3CXT74ZlgGe6_JY_1olB1XN4rF0dxEuIIF-xsYjHgg/edit?usp=sharing"",""พรบ!AD55"")"),0)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77100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IFERROR(__xludf.DUMMYFUNCTION("IMPORTRANGE(""https://docs.google.com/spreadsheets/d/1C3CXT74ZlgGe6_JY_1olB1XN4rF0dxEuIIF-xsYjHgg/edit?usp=sharing"",""พรบ!AH55"")"),28000)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IFERROR(__xludf.DUMMYFUNCTION("IMPORTRANGE(""https://docs.google.com/spreadsheets/d/1C3CXT74ZlgGe6_JY_1olB1XN4rF0dxEuIIF-xsYjHgg/edit?usp=sharing"",""พรบ!AI55"")"),2)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IFERROR(__xludf.DUMMYFUNCTION("IMPORTRANGE(""https://docs.google.com/spreadsheets/d/1C3CXT74ZlgGe6_JY_1olB1XN4rF0dxEuIIF-xsYjHgg/edit?usp=sharing"",""กปร!C55"")"),24000)</f>
        <v>24000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IFERROR(__xludf.DUMMYFUNCTION("IMPORTRANGE(""https://docs.google.com/spreadsheets/d/1C3CXT74ZlgGe6_JY_1olB1XN4rF0dxEuIIF-xsYjHgg/edit?usp=sharing"",""พรบ!AJ55"")"),15000)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IFERROR(__xludf.DUMMYFUNCTION("IMPORTRANGE(""https://docs.google.com/spreadsheets/d/1C3CXT74ZlgGe6_JY_1olB1XN4rF0dxEuIIF-xsYjHgg/edit?usp=sharing"",""พรบ!AK55"")"),1)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IFERROR(__xludf.DUMMYFUNCTION("IMPORTRANGE(""https://docs.google.com/spreadsheets/d/1C3CXT74ZlgGe6_JY_1olB1XN4rF0dxEuIIF-xsYjHgg/edit?usp=sharing"",""กปร!D55"")"),5000)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IFERROR(__xludf.DUMMYFUNCTION("IMPORTRANGE(""https://docs.google.com/spreadsheets/d/1C3CXT74ZlgGe6_JY_1olB1XN4rF0dxEuIIF-xsYjHgg/edit?usp=sharing"",""พรบ!AL55"")"),1)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IFERROR(__xludf.DUMMYFUNCTION("IMPORTRANGE(""https://docs.google.com/spreadsheets/d/1C3CXT74ZlgGe6_JY_1olB1XN4rF0dxEuIIF-xsYjHgg/edit?usp=sharing"",""กปร!E55"")"),8000)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64000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26600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26600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IFERROR(__xludf.DUMMYFUNCTION("IMPORTRANGE(""https://docs.google.com/spreadsheets/d/1C3CXT74ZlgGe6_JY_1olB1XN4rF0dxEuIIF-xsYjHgg/edit?usp=sharing"",""พรบ!AM55"")"),26600)</f>
        <v>26600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IFERROR(__xludf.DUMMYFUNCTION("IMPORTRANGE(""https://docs.google.com/spreadsheets/d/1C3CXT74ZlgGe6_JY_1olB1XN4rF0dxEuIIF-xsYjHgg/edit?usp=sharing"",""พรบ!AO55"")"),64000)</f>
        <v>64000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IFERROR(__xludf.DUMMYFUNCTION("IMPORTRANGE(""https://docs.google.com/spreadsheets/d/1C3CXT74ZlgGe6_JY_1olB1XN4rF0dxEuIIF-xsYjHgg/edit?usp=sharing"",""พรบ!AP55"")"),64000)</f>
        <v>64000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IFERROR(__xludf.DUMMYFUNCTION("IMPORTRANGE(""https://docs.google.com/spreadsheets/d/1C3CXT74ZlgGe6_JY_1olB1XN4rF0dxEuIIF-xsYjHgg/edit?usp=sharing"",""กปร!F55"")"),17600)</f>
        <v>17600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IFERROR(__xludf.DUMMYFUNCTION("IMPORTRANGE(""https://docs.google.com/spreadsheets/d/1C3CXT74ZlgGe6_JY_1olB1XN4rF0dxEuIIF-xsYjHgg/edit?usp=sharing"",""กปร!G55"")"),0)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IFERROR(__xludf.DUMMYFUNCTION("IMPORTRANGE(""https://docs.google.com/spreadsheets/d/1C3CXT74ZlgGe6_JY_1olB1XN4rF0dxEuIIF-xsYjHgg/edit?usp=sharing"",""พรบ!AR55"")"),0)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IFERROR(__xludf.DUMMYFUNCTION("IMPORTRANGE(""https://docs.google.com/spreadsheets/d/1C3CXT74ZlgGe6_JY_1olB1XN4rF0dxEuIIF-xsYjHgg/edit?usp=sharing"",""พรบ!AS55"")"),0)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IFERROR(__xludf.DUMMYFUNCTION("IMPORTRANGE(""https://docs.google.com/spreadsheets/d/1C3CXT74ZlgGe6_JY_1olB1XN4rF0dxEuIIF-xsYjHgg/edit?usp=sharing"",""กปร!H55"")"),0)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IFERROR(__xludf.DUMMYFUNCTION("IMPORTRANGE(""https://docs.google.com/spreadsheets/d/1C3CXT74ZlgGe6_JY_1olB1XN4rF0dxEuIIF-xsYjHgg/edit?usp=sharing"",""พรบ!AT55"")"),0)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IFERROR(__xludf.DUMMYFUNCTION("IMPORTRANGE(""https://docs.google.com/spreadsheets/d/1C3CXT74ZlgGe6_JY_1olB1XN4rF0dxEuIIF-xsYjHgg/edit?usp=sharing"",""กปร!I55"")"),0)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IFERROR(__xludf.DUMMYFUNCTION("IMPORTRANGE(""https://docs.google.com/spreadsheets/d/1C3CXT74ZlgGe6_JY_1olB1XN4rF0dxEuIIF-xsYjHgg/edit?usp=sharing"",""พรบ!AU55"")"),0)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IFERROR(__xludf.DUMMYFUNCTION("IMPORTRANGE(""https://docs.google.com/spreadsheets/d/1C3CXT74ZlgGe6_JY_1olB1XN4rF0dxEuIIF-xsYjHgg/edit?usp=sharing"",""กปร!J55"")"),0)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IFERROR(__xludf.DUMMYFUNCTION("IMPORTRANGE(""https://docs.google.com/spreadsheets/d/1C3CXT74ZlgGe6_JY_1olB1XN4rF0dxEuIIF-xsYjHgg/edit?usp=sharing"",""พรบ!AY55"")"),20210)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IFERROR(__xludf.DUMMYFUNCTION("IMPORTRANGE(""https://docs.google.com/spreadsheets/d/1C3CXT74ZlgGe6_JY_1olB1XN4rF0dxEuIIF-xsYjHgg/edit?usp=sharing"",""พรบ!BA55"")"),14)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IFERROR(__xludf.DUMMYFUNCTION("IMPORTRANGE(""https://docs.google.com/spreadsheets/d/1C3CXT74ZlgGe6_JY_1olB1XN4rF0dxEuIIF-xsYjHgg/edit?usp=sharing"",""พรบ!BD55"")"),0)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IFERROR(__xludf.DUMMYFUNCTION("IMPORTRANGE(""https://docs.google.com/spreadsheets/d/1C3CXT74ZlgGe6_JY_1olB1XN4rF0dxEuIIF-xsYjHgg/edit?usp=sharing"",""พรบ!BE55"")"),0)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IFERROR(__xludf.DUMMYFUNCTION("IMPORTRANGE(""https://docs.google.com/spreadsheets/d/1C3CXT74ZlgGe6_JY_1olB1XN4rF0dxEuIIF-xsYjHgg/edit?usp=sharing"",""พรบ!BP55"")"),0)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IFERROR(__xludf.DUMMYFUNCTION("IMPORTRANGE(""https://docs.google.com/spreadsheets/d/1C3CXT74ZlgGe6_JY_1olB1XN4rF0dxEuIIF-xsYjHgg/edit?usp=sharing"",""พรบ!BQ55"")"),0)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IFERROR(__xludf.DUMMYFUNCTION("IMPORTRANGE(""https://docs.google.com/spreadsheets/d/1C3CXT74ZlgGe6_JY_1olB1XN4rF0dxEuIIF-xsYjHgg/edit?usp=sharing"",""พรบ!BR55"")"),0)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IFERROR(__xludf.DUMMYFUNCTION("IMPORTRANGE(""https://docs.google.com/spreadsheets/d/1C3CXT74ZlgGe6_JY_1olB1XN4rF0dxEuIIF-xsYjHgg/edit?usp=sharing"",""พรบ!BU55"")"),0)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IFERROR(__xludf.DUMMYFUNCTION("IMPORTRANGE(""https://docs.google.com/spreadsheets/d/1C3CXT74ZlgGe6_JY_1olB1XN4rF0dxEuIIF-xsYjHgg/edit?usp=sharing"",""พรบ!BV55"")"),0)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190</v>
      </c>
      <c r="J228" s="197">
        <f ca="1">J240</f>
        <v>3</v>
      </c>
      <c r="K228" s="178">
        <f ca="1">IF(I228&gt;0,J228*100/I228,0)</f>
        <v>1.5789473684210527</v>
      </c>
      <c r="L228" s="179">
        <f ca="1">L229+L230</f>
        <v>608530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608530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IFERROR(__xludf.DUMMYFUNCTION("IMPORTRANGE(""https://docs.google.com/spreadsheets/d/1C3CXT74ZlgGe6_JY_1olB1XN4rF0dxEuIIF-xsYjHgg/edit?usp=sharing"",""พรบ!BX55"")"),306000)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IFERROR(__xludf.DUMMYFUNCTION("IMPORTRANGE(""https://docs.google.com/spreadsheets/d/1C3CXT74ZlgGe6_JY_1olB1XN4rF0dxEuIIF-xsYjHgg/edit?usp=sharing"",""พรบ!BY55"")"),302530)</f>
        <v>302530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IFERROR(__xludf.DUMMYFUNCTION("IMPORTRANGE(""https://docs.google.com/spreadsheets/d/1AGHcLOeeYFL3K4b9R1dSzyJy00PE_ra89DNTVfnxSWM/edit?usp=sharing"",""รวมที่ทำกิน!J44"")"),0)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IFERROR(__xludf.DUMMYFUNCTION("IMPORTRANGE(""https://docs.google.com/spreadsheets/d/1C3CXT74ZlgGe6_JY_1olB1XN4rF0dxEuIIF-xsYjHgg/edit?usp=sharing"",""พรบ!BZ55"")"),1300)</f>
        <v>1300</v>
      </c>
      <c r="J235" s="66">
        <f ca="1">IFERROR(__xludf.DUMMYFUNCTION("IMPORTRANGE(""https://docs.google.com/spreadsheets/d/1AGHcLOeeYFL3K4b9R1dSzyJy00PE_ra89DNTVfnxSWM/edit?usp=sharing"",""รวมที่ทำกิน!L44"")"),0)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IFERROR(__xludf.DUMMYFUNCTION("IMPORTRANGE(""https://docs.google.com/spreadsheets/d/1C3CXT74ZlgGe6_JY_1olB1XN4rF0dxEuIIF-xsYjHgg/edit?usp=sharing"",""พรบ!CA55"")"),190)</f>
        <v>190</v>
      </c>
      <c r="J236" s="66">
        <f ca="1">IFERROR(__xludf.DUMMYFUNCTION("IMPORTRANGE(""https://docs.google.com/spreadsheets/d/1AGHcLOeeYFL3K4b9R1dSzyJy00PE_ra89DNTVfnxSWM/edit?usp=sharing"",""รวมที่ทำกิน!O44"")"),3)</f>
        <v>3</v>
      </c>
      <c r="K236" s="200">
        <f t="shared" ca="1" si="52"/>
        <v>1.5789473684210527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IFERROR(__xludf.DUMMYFUNCTION("IMPORTRANGE(""https://docs.google.com/spreadsheets/d/1AGHcLOeeYFL3K4b9R1dSzyJy00PE_ra89DNTVfnxSWM/edit?usp=sharing"",""รวมที่ทำกิน!Q44"")"),55.02)</f>
        <v>55.02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IFERROR(__xludf.DUMMYFUNCTION("IMPORTRANGE(""https://docs.google.com/spreadsheets/d/1C3CXT74ZlgGe6_JY_1olB1XN4rF0dxEuIIF-xsYjHgg/edit?usp=sharing"",""พรบ!CB55"")"),190)</f>
        <v>190</v>
      </c>
      <c r="J238" s="66">
        <f ca="1">IFERROR(__xludf.DUMMYFUNCTION("IMPORTRANGE(""https://docs.google.com/spreadsheets/d/1AGHcLOeeYFL3K4b9R1dSzyJy00PE_ra89DNTVfnxSWM/edit?usp=sharing"",""รวมที่ทำกิน!S44"")"),0)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IFERROR(__xludf.DUMMYFUNCTION("IMPORTRANGE(""https://docs.google.com/spreadsheets/d/1C3CXT74ZlgGe6_JY_1olB1XN4rF0dxEuIIF-xsYjHgg/edit?usp=sharing"",""พรบ!CC55"")"),190)</f>
        <v>190</v>
      </c>
      <c r="J240" s="66">
        <f ca="1">IFERROR(__xludf.DUMMYFUNCTION("IMPORTRANGE(""https://docs.google.com/spreadsheets/d/1AGHcLOeeYFL3K4b9R1dSzyJy00PE_ra89DNTVfnxSWM/edit?usp=sharing"",""รวมที่ทำกิน!W44"")"),3)</f>
        <v>3</v>
      </c>
      <c r="K240" s="200">
        <f t="shared" ca="1" si="52"/>
        <v>1.5789473684210527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IFERROR(__xludf.DUMMYFUNCTION("IMPORTRANGE(""https://docs.google.com/spreadsheets/d/1AGHcLOeeYFL3K4b9R1dSzyJy00PE_ra89DNTVfnxSWM/edit?usp=sharing"",""รวมที่ทำกิน!Y44"")"),55.02)</f>
        <v>55.02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1378344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120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323260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30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323260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IFERROR(__xludf.DUMMYFUNCTION("IMPORTRANGE(""https://docs.google.com/spreadsheets/d/1C3CXT74ZlgGe6_JY_1olB1XN4rF0dxEuIIF-xsYjHgg/edit?usp=sharing"",""งบกองทุน!e55"")"),323260)</f>
        <v>323260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IFERROR(__xludf.DUMMYFUNCTION("IMPORTRANGE(""https://docs.google.com/spreadsheets/d/1C3CXT74ZlgGe6_JY_1olB1XN4rF0dxEuIIF-xsYjHgg/edit?usp=sharing"",""งบกองทุน!f55"")"),0)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120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IFERROR(__xludf.DUMMYFUNCTION("IMPORTRANGE(""https://docs.google.com/spreadsheets/d/1C3CXT74ZlgGe6_JY_1olB1XN4rF0dxEuIIF-xsYjHgg/edit?usp=sharing"",""งบกองทุน!H55"")"),30)</f>
        <v>30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IFERROR(__xludf.DUMMYFUNCTION("IMPORTRANGE(""https://docs.google.com/spreadsheets/d/1C3CXT74ZlgGe6_JY_1olB1XN4rF0dxEuIIF-xsYjHgg/edit?usp=sharing"",""งบกองทุน!i55"")"),75)</f>
        <v>75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30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IFERROR(__xludf.DUMMYFUNCTION("IMPORTRANGE(""https://docs.google.com/spreadsheets/d/1C3CXT74ZlgGe6_JY_1olB1XN4rF0dxEuIIF-xsYjHgg/edit?usp=sharing"",""งบกองทุน!k55"")"),45)</f>
        <v>45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30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IFERROR(__xludf.DUMMYFUNCTION("IMPORTRANGE(""https://docs.google.com/spreadsheets/d/1C3CXT74ZlgGe6_JY_1olB1XN4rF0dxEuIIF-xsYjHgg/edit?usp=sharing"",""งบกองทุน!m55"")"),0)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120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IFERROR(__xludf.DUMMYFUNCTION("IMPORTRANGE(""https://docs.google.com/spreadsheets/d/1C3CXT74ZlgGe6_JY_1olB1XN4rF0dxEuIIF-xsYjHgg/edit?usp=sharing"",""งบกองทุน!o55"")"),45)</f>
        <v>45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IFERROR(__xludf.DUMMYFUNCTION("IMPORTRANGE(""https://docs.google.com/spreadsheets/d/1C3CXT74ZlgGe6_JY_1olB1XN4rF0dxEuIIF-xsYjHgg/edit?usp=sharing"",""งบกองทุน!p55"")"),75)</f>
        <v>75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IFERROR(__xludf.DUMMYFUNCTION("IMPORTRANGE(""https://docs.google.com/spreadsheets/d/1C3CXT74ZlgGe6_JY_1olB1XN4rF0dxEuIIF-xsYjHgg/edit?usp=sharing"",""งบกองทุน!s55"")"),460140)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IFERROR(__xludf.DUMMYFUNCTION("IMPORTRANGE(""https://docs.google.com/spreadsheets/d/1C3CXT74ZlgGe6_JY_1olB1XN4rF0dxEuIIF-xsYjHgg/edit?usp=sharing"",""งบกองทุน!v55"")"),50)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IFERROR(__xludf.DUMMYFUNCTION("IMPORTRANGE(""https://docs.google.com/spreadsheets/d/1C3CXT74ZlgGe6_JY_1olB1XN4rF0dxEuIIF-xsYjHgg/edit?usp=sharing"",""งบกองทุน!w55"")"),500)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IFERROR(__xludf.DUMMYFUNCTION("IMPORTRANGE(""https://docs.google.com/spreadsheets/d/1C3CXT74ZlgGe6_JY_1olB1XN4rF0dxEuIIF-xsYjHgg/edit?usp=sharing"",""งบกองทุน!x55"")"),50)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165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172290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55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172290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IFERROR(__xludf.DUMMYFUNCTION("IMPORTRANGE(""https://docs.google.com/spreadsheets/d/1C3CXT74ZlgGe6_JY_1olB1XN4rF0dxEuIIF-xsYjHgg/edit?usp=sharing"",""งบกองทุน!aa55"")"),172290)</f>
        <v>172290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55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IFERROR(__xludf.DUMMYFUNCTION("IMPORTRANGE(""https://docs.google.com/spreadsheets/d/1C3CXT74ZlgGe6_JY_1olB1XN4rF0dxEuIIF-xsYjHgg/edit?usp=sharing"",""งบกองทุน!ae55"")"),10)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IFERROR(__xludf.DUMMYFUNCTION("IMPORTRANGE(""https://docs.google.com/spreadsheets/d/1C3CXT74ZlgGe6_JY_1olB1XN4rF0dxEuIIF-xsYjHgg/edit?usp=sharing"",""งบกองทุน!ad55"")"),30)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IFERROR(__xludf.DUMMYFUNCTION("IMPORTRANGE(""https://docs.google.com/spreadsheets/d/1C3CXT74ZlgGe6_JY_1olB1XN4rF0dxEuIIF-xsYjHgg/edit?usp=sharing"",""งบกองทุน!af55"")"),10)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IFERROR(__xludf.DUMMYFUNCTION("IMPORTRANGE(""https://docs.google.com/spreadsheets/d/1C3CXT74ZlgGe6_JY_1olB1XN4rF0dxEuIIF-xsYjHgg/edit?usp=sharing"",""งบกองทุน!ag55"")"),10)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IFERROR(__xludf.DUMMYFUNCTION("IMPORTRANGE(""https://docs.google.com/spreadsheets/d/1C3CXT74ZlgGe6_JY_1olB1XN4rF0dxEuIIF-xsYjHgg/edit?usp=sharing"",""งบกองทุน!ai55"")"),25)</f>
        <v>25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IFERROR(__xludf.DUMMYFUNCTION("IMPORTRANGE(""https://docs.google.com/spreadsheets/d/1C3CXT74ZlgGe6_JY_1olB1XN4rF0dxEuIIF-xsYjHgg/edit?usp=sharing"",""งบกองทุน!ah55"")"),75)</f>
        <v>75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IFERROR(__xludf.DUMMYFUNCTION("IMPORTRANGE(""https://docs.google.com/spreadsheets/d/1C3CXT74ZlgGe6_JY_1olB1XN4rF0dxEuIIF-xsYjHgg/edit?usp=sharing"",""งบกองทุน!aj55"")"),25)</f>
        <v>25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IFERROR(__xludf.DUMMYFUNCTION("IMPORTRANGE(""https://docs.google.com/spreadsheets/d/1C3CXT74ZlgGe6_JY_1olB1XN4rF0dxEuIIF-xsYjHgg/edit?usp=sharing"",""งบกองทุน!ak55"")"),25)</f>
        <v>25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IFERROR(__xludf.DUMMYFUNCTION("IMPORTRANGE(""https://docs.google.com/spreadsheets/d/1C3CXT74ZlgGe6_JY_1olB1XN4rF0dxEuIIF-xsYjHgg/edit?usp=sharing"",""งบกองทุน!al55"")"),25)</f>
        <v>25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IFERROR(__xludf.DUMMYFUNCTION("IMPORTRANGE(""https://docs.google.com/spreadsheets/d/1C3CXT74ZlgGe6_JY_1olB1XN4rF0dxEuIIF-xsYjHgg/edit?usp=sharing"",""งบกองทุน!an55"")"),20)</f>
        <v>20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IFERROR(__xludf.DUMMYFUNCTION("IMPORTRANGE(""https://docs.google.com/spreadsheets/d/1C3CXT74ZlgGe6_JY_1olB1XN4rF0dxEuIIF-xsYjHgg/edit?usp=sharing"",""งบกองทุน!am55"")"),60)</f>
        <v>60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IFERROR(__xludf.DUMMYFUNCTION("IMPORTRANGE(""https://docs.google.com/spreadsheets/d/1C3CXT74ZlgGe6_JY_1olB1XN4rF0dxEuIIF-xsYjHgg/edit?usp=sharing"",""งบกองทุน!ao55"")"),20)</f>
        <v>20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IFERROR(__xludf.DUMMYFUNCTION("IMPORTRANGE(""https://docs.google.com/spreadsheets/d/1C3CXT74ZlgGe6_JY_1olB1XN4rF0dxEuIIF-xsYjHgg/edit?usp=sharing"",""งบกองทุน!ap55"")"),20)</f>
        <v>20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IFERROR(__xludf.DUMMYFUNCTION("IMPORTRANGE(""https://docs.google.com/spreadsheets/d/1C3CXT74ZlgGe6_JY_1olB1XN4rF0dxEuIIF-xsYjHgg/edit?usp=sharing"",""งบกองทุน!ar55"")"),10)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IFERROR(__xludf.DUMMYFUNCTION("IMPORTRANGE(""https://docs.google.com/spreadsheets/d/1C3CXT74ZlgGe6_JY_1olB1XN4rF0dxEuIIF-xsYjHgg/edit?usp=sharing"",""งบกองทุน!as55"")"),25)</f>
        <v>25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IFERROR(__xludf.DUMMYFUNCTION("IMPORTRANGE(""https://docs.google.com/spreadsheets/d/1C3CXT74ZlgGe6_JY_1olB1XN4rF0dxEuIIF-xsYjHgg/edit?usp=sharing"",""งบกองทุน!av55"")"),83000)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IFERROR(__xludf.DUMMYFUNCTION("IMPORTRANGE(""https://docs.google.com/spreadsheets/d/1C3CXT74ZlgGe6_JY_1olB1XN4rF0dxEuIIF-xsYjHgg/edit?usp=sharing"",""งบกองทุน!ay55"")"),15)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IFERROR(__xludf.DUMMYFUNCTION("IMPORTRANGE(""https://docs.google.com/spreadsheets/d/1C3CXT74ZlgGe6_JY_1olB1XN4rF0dxEuIIF-xsYjHgg/edit?usp=sharing"",""งบกองทุน!az55"")"),0)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11861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173484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173484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IFERROR(__xludf.DUMMYFUNCTION("IMPORTRANGE(""https://docs.google.com/spreadsheets/d/1C3CXT74ZlgGe6_JY_1olB1XN4rF0dxEuIIF-xsYjHgg/edit?usp=sharing"",""งบกองทุน!Bd55"")"),173484)</f>
        <v>173484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IFERROR(__xludf.DUMMYFUNCTION("IMPORTRANGE(""https://docs.google.com/spreadsheets/d/1C3CXT74ZlgGe6_JY_1olB1XN4rF0dxEuIIF-xsYjHgg/edit?usp=sharing"",""งบกองทุน!BE55"")"),11861)</f>
        <v>11861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11861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IFERROR(__xludf.DUMMYFUNCTION("IMPORTRANGE(""https://docs.google.com/spreadsheets/d/1C3CXT74ZlgGe6_JY_1olB1XN4rF0dxEuIIF-xsYjHgg/edit?usp=sharing"",""งบกองทุน!Bf55"")"),3403)</f>
        <v>3403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11861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3403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11861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3403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IFERROR(__xludf.DUMMYFUNCTION("IMPORTRANGE(""https://docs.google.com/spreadsheets/d/1C3CXT74ZlgGe6_JY_1olB1XN4rF0dxEuIIF-xsYjHgg/edit?usp=sharing"",""งบกองทุน!cd55"")"),1404)</f>
        <v>1404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IFERROR(__xludf.DUMMYFUNCTION("IMPORTRANGE(""https://docs.google.com/spreadsheets/d/1C3CXT74ZlgGe6_JY_1olB1XN4rF0dxEuIIF-xsYjHgg/edit?usp=sharing"",""งบกองทุน!cd55"")"),1404)</f>
        <v>1404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IFERROR(__xludf.DUMMYFUNCTION("IMPORTRANGE(""https://docs.google.com/spreadsheets/d/1C3CXT74ZlgGe6_JY_1olB1XN4rF0dxEuIIF-xsYjHgg/edit?usp=sharing"",""งบกองทุน!cc55"")"),120)</f>
        <v>120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IFERROR(__xludf.DUMMYFUNCTION("IMPORTRANGE(""https://docs.google.com/spreadsheets/d/1C3CXT74ZlgGe6_JY_1olB1XN4rF0dxEuIIF-xsYjHgg/edit?usp=sharing"",""งบกองทุน!cz55"")"),0)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IFERROR(__xludf.DUMMYFUNCTION("IMPORTRANGE(""https://docs.google.com/spreadsheets/d/1C3CXT74ZlgGe6_JY_1olB1XN4rF0dxEuIIF-xsYjHgg/edit?usp=sharing"",""งบกองทุน!cz55"")"),0)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IFERROR(__xludf.DUMMYFUNCTION("IMPORTRANGE(""https://docs.google.com/spreadsheets/d/1C3CXT74ZlgGe6_JY_1olB1XN4rF0dxEuIIF-xsYjHgg/edit?usp=sharing"",""งบกองทุน!cy55"")"),0)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IFERROR(__xludf.DUMMYFUNCTION("IMPORTRANGE(""https://docs.google.com/spreadsheets/d/1C3CXT74ZlgGe6_JY_1olB1XN4rF0dxEuIIF-xsYjHgg/edit?usp=sharing"",""งบกองทุน!db55"")"),0)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IFERROR(__xludf.DUMMYFUNCTION("IMPORTRANGE(""https://docs.google.com/spreadsheets/d/1C3CXT74ZlgGe6_JY_1olB1XN4rF0dxEuIIF-xsYjHgg/edit?usp=sharing"",""งบกองทุน!da55"")"),0)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IFERROR(__xludf.DUMMYFUNCTION("IMPORTRANGE(""https://docs.google.com/spreadsheets/d/1C3CXT74ZlgGe6_JY_1olB1XN4rF0dxEuIIF-xsYjHgg/edit?usp=sharing"",""งบกองทุน!dd55"")"),0)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IFERROR(__xludf.DUMMYFUNCTION("IMPORTRANGE(""https://docs.google.com/spreadsheets/d/1C3CXT74ZlgGe6_JY_1olB1XN4rF0dxEuIIF-xsYjHgg/edit?usp=sharing"",""งบกองทุน!dc55"")"),0)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IFERROR(__xludf.DUMMYFUNCTION("IMPORTRANGE(""https://docs.google.com/spreadsheets/d/1C3CXT74ZlgGe6_JY_1olB1XN4rF0dxEuIIF-xsYjHgg/edit?usp=sharing"",""งบกองทุน!df55"")"),0)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IFERROR(__xludf.DUMMYFUNCTION("IMPORTRANGE(""https://docs.google.com/spreadsheets/d/1C3CXT74ZlgGe6_JY_1olB1XN4rF0dxEuIIF-xsYjHgg/edit?usp=sharing"",""งบกองทุน!de55"")"),0)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IFERROR(__xludf.DUMMYFUNCTION("IMPORTRANGE(""https://docs.google.com/spreadsheets/d/1C3CXT74ZlgGe6_JY_1olB1XN4rF0dxEuIIF-xsYjHgg/edit?usp=sharing"",""งบกองทุน!dn55"")"),0)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IFERROR(__xludf.DUMMYFUNCTION("IMPORTRANGE(""https://docs.google.com/spreadsheets/d/1C3CXT74ZlgGe6_JY_1olB1XN4rF0dxEuIIF-xsYjHgg/edit?usp=sharing"",""งบกองทุน!do55"")"),34340)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IFERROR(__xludf.DUMMYFUNCTION("IMPORTRANGE(""https://docs.google.com/spreadsheets/d/1C3CXT74ZlgGe6_JY_1olB1XN4rF0dxEuIIF-xsYjHgg/edit?usp=sharing"",""งบกองทุน!dq55"")"),22)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IFERROR(__xludf.DUMMYFUNCTION("IMPORTRANGE(""https://docs.google.com/spreadsheets/d/1C3CXT74ZlgGe6_JY_1olB1XN4rF0dxEuIIF-xsYjHgg/edit?usp=sharing"",""งบกองทุน!dr55"")"),22)</f>
        <v>22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IFERROR(__xludf.DUMMYFUNCTION("IMPORTRANGE(""https://docs.google.com/spreadsheets/d/1C3CXT74ZlgGe6_JY_1olB1XN4rF0dxEuIIF-xsYjHgg/edit?usp=sharing"",""งบกองทุน!dt55"")"),0)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IFERROR(__xludf.DUMMYFUNCTION("IMPORTRANGE(""https://docs.google.com/spreadsheets/d/1C3CXT74ZlgGe6_JY_1olB1XN4rF0dxEuIIF-xsYjHgg/edit?usp=sharing"",""งบกองทุน!du55"")"),0)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IFERROR(__xludf.DUMMYFUNCTION("IMPORTRANGE(""https://docs.google.com/spreadsheets/d/1C3CXT74ZlgGe6_JY_1olB1XN4rF0dxEuIIF-xsYjHgg/edit?usp=sharing"",""งบกองทุน!dw55"")"),0)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IFERROR(__xludf.DUMMYFUNCTION("IMPORTRANGE(""https://docs.google.com/spreadsheets/d/1C3CXT74ZlgGe6_JY_1olB1XN4rF0dxEuIIF-xsYjHgg/edit?usp=sharing"",""งบกองทุน!dx55"")"),0)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IFERROR(__xludf.DUMMYFUNCTION("IMPORTRANGE(""https://docs.google.com/spreadsheets/d/1C3CXT74ZlgGe6_JY_1olB1XN4rF0dxEuIIF-xsYjHgg/edit?usp=sharing"",""งบกองทุน!dy55"")"),0)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IFERROR(__xludf.DUMMYFUNCTION("IMPORTRANGE(""https://docs.google.com/spreadsheets/d/1C3CXT74ZlgGe6_JY_1olB1XN4rF0dxEuIIF-xsYjHgg/edit?usp=sharing"",""งบกองทุน!dz55"")"),0)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1460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127280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127280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IFERROR(__xludf.DUMMYFUNCTION("IMPORTRANGE(""https://docs.google.com/spreadsheets/d/1C3CXT74ZlgGe6_JY_1olB1XN4rF0dxEuIIF-xsYjHgg/edit?usp=sharing"",""งบกองทุน!Eb55"")"),0)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IFERROR(__xludf.DUMMYFUNCTION("IMPORTRANGE(""https://docs.google.com/spreadsheets/d/1C3CXT74ZlgGe6_JY_1olB1XN4rF0dxEuIIF-xsYjHgg/edit?usp=sharing"",""งบกองทุน!Ec55"")"),127280)</f>
        <v>127280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IFERROR(__xludf.DUMMYFUNCTION("IMPORTRANGE(""https://docs.google.com/spreadsheets/d/1C3CXT74ZlgGe6_JY_1olB1XN4rF0dxEuIIF-xsYjHgg/edit?usp=sharing"",""งบกองทุน!Ed55"")"),1460)</f>
        <v>1460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IFERROR(__xludf.DUMMYFUNCTION("IMPORTRANGE(""https://docs.google.com/spreadsheets/d/1C3CXT74ZlgGe6_JY_1olB1XN4rF0dxEuIIF-xsYjHgg/edit?usp=sharing"",""งบกองทุน!Ek55"")"),0)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IFERROR(__xludf.DUMMYFUNCTION("IMPORTRANGE(""https://docs.google.com/spreadsheets/d/1C3CXT74ZlgGe6_JY_1olB1XN4rF0dxEuIIF-xsYjHgg/edit?usp=sharing"",""งบกองทุน!El55"")"),0)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IFERROR(__xludf.DUMMYFUNCTION("IMPORTRANGE(""https://docs.google.com/spreadsheets/d/1C3CXT74ZlgGe6_JY_1olB1XN4rF0dxEuIIF-xsYjHgg/edit?usp=sharing"",""งบกองทุน!Em55"")"),0)</f>
        <v>0</v>
      </c>
      <c r="J482" s="66">
        <f ca="1">IFERROR(__xludf.DUMMYFUNCTION("IMPORTRANGE(""https://docs.google.com/spreadsheets/d/1AGHcLOeeYFL3K4b9R1dSzyJy00PE_ra89DNTVfnxSWM/edit?usp=sharing"",""รวมที่ชุมชน!G44"")"),0)</f>
        <v>0</v>
      </c>
      <c r="K482" s="48">
        <f t="shared" ref="K482:K489" ca="1" si="109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IFERROR(__xludf.DUMMYFUNCTION("IMPORTRANGE(""https://docs.google.com/spreadsheets/d/1C3CXT74ZlgGe6_JY_1olB1XN4rF0dxEuIIF-xsYjHgg/edit?usp=sharing"",""งบกองทุน!En55"")"),0)</f>
        <v>0</v>
      </c>
      <c r="J483" s="66">
        <f ca="1">IFERROR(__xludf.DUMMYFUNCTION("IMPORTRANGE(""https://docs.google.com/spreadsheets/d/1AGHcLOeeYFL3K4b9R1dSzyJy00PE_ra89DNTVfnxSWM/edit?usp=sharing"",""รวมที่ชุมชน!H44"")"),0)</f>
        <v>0</v>
      </c>
      <c r="K483" s="200">
        <f t="shared" ca="1" si="109"/>
        <v>0</v>
      </c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IFERROR(__xludf.DUMMYFUNCTION("IMPORTRANGE(""https://docs.google.com/spreadsheets/d/1C3CXT74ZlgGe6_JY_1olB1XN4rF0dxEuIIF-xsYjHgg/edit?usp=sharing"",""งบกองทุน!Eo55"")"),0)</f>
        <v>0</v>
      </c>
      <c r="J484" s="66">
        <f ca="1">IFERROR(__xludf.DUMMYFUNCTION("IMPORTRANGE(""https://docs.google.com/spreadsheets/d/1AGHcLOeeYFL3K4b9R1dSzyJy00PE_ra89DNTVfnxSWM/edit?usp=sharing"",""รวมที่ชุมชน!J44"")"),0)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IFERROR(__xludf.DUMMYFUNCTION("IMPORTRANGE(""https://docs.google.com/spreadsheets/d/1C3CXT74ZlgGe6_JY_1olB1XN4rF0dxEuIIF-xsYjHgg/edit?usp=sharing"",""งบกองทุน!Ep55"")"),0)</f>
        <v>0</v>
      </c>
      <c r="J485" s="66">
        <f ca="1">IFERROR(__xludf.DUMMYFUNCTION("IMPORTRANGE(""https://docs.google.com/spreadsheets/d/1AGHcLOeeYFL3K4b9R1dSzyJy00PE_ra89DNTVfnxSWM/edit?usp=sharing"",""รวมที่ชุมชน!L44"")"),0)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IFERROR(__xludf.DUMMYFUNCTION("IMPORTRANGE(""https://docs.google.com/spreadsheets/d/1C3CXT74ZlgGe6_JY_1olB1XN4rF0dxEuIIF-xsYjHgg/edit?usp=sharing"",""งบกองทุน!Eq55"")"),0)</f>
        <v>0</v>
      </c>
      <c r="J486" s="66">
        <f ca="1">IFERROR(__xludf.DUMMYFUNCTION("IMPORTRANGE(""https://docs.google.com/spreadsheets/d/1AGHcLOeeYFL3K4b9R1dSzyJy00PE_ra89DNTVfnxSWM/edit?usp=sharing"",""รวมที่ชุมชน!S44"")"),0)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IFERROR(__xludf.DUMMYFUNCTION("IMPORTRANGE(""https://docs.google.com/spreadsheets/d/1C3CXT74ZlgGe6_JY_1olB1XN4rF0dxEuIIF-xsYjHgg/edit?usp=sharing"",""งบกองทุน!Er55"")"),0)</f>
        <v>0</v>
      </c>
      <c r="J487" s="66">
        <f ca="1">IFERROR(__xludf.DUMMYFUNCTION("IMPORTRANGE(""https://docs.google.com/spreadsheets/d/1AGHcLOeeYFL3K4b9R1dSzyJy00PE_ra89DNTVfnxSWM/edit?usp=sharing"",""รวมที่ชุมชน!U44"")"),0)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IFERROR(__xludf.DUMMYFUNCTION("IMPORTRANGE(""https://docs.google.com/spreadsheets/d/1C3CXT74ZlgGe6_JY_1olB1XN4rF0dxEuIIF-xsYjHgg/edit?usp=sharing"",""งบกองทุน!Es55"")"),0)</f>
        <v>0</v>
      </c>
      <c r="J488" s="66">
        <f ca="1">IFERROR(__xludf.DUMMYFUNCTION("IMPORTRANGE(""https://docs.google.com/spreadsheets/d/1AGHcLOeeYFL3K4b9R1dSzyJy00PE_ra89DNTVfnxSWM/edit?usp=sharing"",""รวมที่ชุมชน!V44"")"),0)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IFERROR(__xludf.DUMMYFUNCTION("IMPORTRANGE(""https://docs.google.com/spreadsheets/d/1C3CXT74ZlgGe6_JY_1olB1XN4rF0dxEuIIF-xsYjHgg/edit?usp=sharing"",""งบกองทุน!Et55"")"),0)</f>
        <v>0</v>
      </c>
      <c r="J489" s="111">
        <f ca="1">IFERROR(__xludf.DUMMYFUNCTION("IMPORTRANGE(""https://docs.google.com/spreadsheets/d/1AGHcLOeeYFL3K4b9R1dSzyJy00PE_ra89DNTVfnxSWM/edit?usp=sharing"",""รวมที่ชุมชน!X44"")"),0)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50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4550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4550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IFERROR(__xludf.DUMMYFUNCTION("IMPORTRANGE(""https://docs.google.com/spreadsheets/d/1C3CXT74ZlgGe6_JY_1olB1XN4rF0dxEuIIF-xsYjHgg/edit?usp=sharing"",""งบกองทุน!Ev55"")"),0)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IFERROR(__xludf.DUMMYFUNCTION("IMPORTRANGE(""https://docs.google.com/spreadsheets/d/1C3CXT74ZlgGe6_JY_1olB1XN4rF0dxEuIIF-xsYjHgg/edit?usp=sharing"",""งบกองทุน!Ew55"")"),4550)</f>
        <v>4550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IFERROR(__xludf.DUMMYFUNCTION("IMPORTRANGE(""https://docs.google.com/spreadsheets/d/1C3CXT74ZlgGe6_JY_1olB1XN4rF0dxEuIIF-xsYjHgg/edit?usp=sharing"",""งบกองทุน!EZ55"")"),50)</f>
        <v>50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IFERROR(__xludf.DUMMYFUNCTION("IMPORTRANGE(""https://docs.google.com/spreadsheets/d/1C3CXT74ZlgGe6_JY_1olB1XN4rF0dxEuIIF-xsYjHgg/edit?usp=sharing"",""งบกองทุน!ff55"")"),0)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IFERROR(__xludf.DUMMYFUNCTION("IMPORTRANGE(""https://docs.google.com/spreadsheets/d/1muirlRDkqiswvy_NRZ3Yh955hx-PF6_HhssUYiSJj8o/edit?usp=sharing"",""กองทุน!D55"")"),4009999.29)</f>
        <v>4009999.29</v>
      </c>
      <c r="J521" s="199">
        <f ca="1">IFERROR(__xludf.DUMMYFUNCTION("IMPORTRANGE(""https://docs.google.com/spreadsheets/d/1muirlRDkqiswvy_NRZ3Yh955hx-PF6_HhssUYiSJj8o/edit?usp=sharing"",""กองทุน!F55"")"),0)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IFERROR(__xludf.DUMMYFUNCTION("IMPORTRANGE(""https://docs.google.com/spreadsheets/d/1muirlRDkqiswvy_NRZ3Yh955hx-PF6_HhssUYiSJj8o/edit?usp=sharing"",""กองทุน!C55"")"),351)</f>
        <v>351</v>
      </c>
      <c r="J522" s="199">
        <f ca="1">IFERROR(__xludf.DUMMYFUNCTION("IMPORTRANGE(""https://docs.google.com/spreadsheets/d/1muirlRDkqiswvy_NRZ3Yh955hx-PF6_HhssUYiSJj8o/edit?usp=sharing"",""กองทุน!E55"")"),0)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IFERROR(__xludf.DUMMYFUNCTION("IMPORTRANGE(""https://docs.google.com/spreadsheets/d/1muirlRDkqiswvy_NRZ3Yh955hx-PF6_HhssUYiSJj8o/edit?usp=sharing"",""กองทุน!I55"")"),3896722.33999999)</f>
        <v>3896722.3399999901</v>
      </c>
      <c r="J523" s="199">
        <f ca="1">IFERROR(__xludf.DUMMYFUNCTION("IMPORTRANGE(""https://docs.google.com/spreadsheets/d/1muirlRDkqiswvy_NRZ3Yh955hx-PF6_HhssUYiSJj8o/edit?usp=sharing"",""กองทุน!K55"")"),7264.29)</f>
        <v>7264.29</v>
      </c>
      <c r="K523" s="200">
        <f t="shared" ca="1" si="118"/>
        <v>0.18642051873780718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IFERROR(__xludf.DUMMYFUNCTION("IMPORTRANGE(""https://docs.google.com/spreadsheets/d/1muirlRDkqiswvy_NRZ3Yh955hx-PF6_HhssUYiSJj8o/edit?usp=sharing"",""กองทุน!H55"")"),221)</f>
        <v>221</v>
      </c>
      <c r="J524" s="199">
        <f ca="1">IFERROR(__xludf.DUMMYFUNCTION("IMPORTRANGE(""https://docs.google.com/spreadsheets/d/1muirlRDkqiswvy_NRZ3Yh955hx-PF6_HhssUYiSJj8o/edit?usp=sharing"",""กองทุน!J55"")"),3)</f>
        <v>3</v>
      </c>
      <c r="K524" s="200">
        <f t="shared" ca="1" si="118"/>
        <v>1.3574660633484164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IFERROR(__xludf.DUMMYFUNCTION("IMPORTRANGE(""https://docs.google.com/spreadsheets/d/1muirlRDkqiswvy_NRZ3Yh955hx-PF6_HhssUYiSJj8o/edit?usp=sharing"",""กองทุน!N55"")"),0)</f>
        <v>0</v>
      </c>
      <c r="J525" s="199">
        <f ca="1">IFERROR(__xludf.DUMMYFUNCTION("IMPORTRANGE(""https://docs.google.com/spreadsheets/d/1muirlRDkqiswvy_NRZ3Yh955hx-PF6_HhssUYiSJj8o/edit?usp=sharing"",""กองทุน!P55"")"),0)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IFERROR(__xludf.DUMMYFUNCTION("IMPORTRANGE(""https://docs.google.com/spreadsheets/d/1muirlRDkqiswvy_NRZ3Yh955hx-PF6_HhssUYiSJj8o/edit?usp=sharing"",""กองทุน!M55"")"),0)</f>
        <v>0</v>
      </c>
      <c r="J526" s="199">
        <f ca="1">IFERROR(__xludf.DUMMYFUNCTION("IMPORTRANGE(""https://docs.google.com/spreadsheets/d/1muirlRDkqiswvy_NRZ3Yh955hx-PF6_HhssUYiSJj8o/edit?usp=sharing"",""กองทุน!O55"")"),0)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IFERROR(__xludf.DUMMYFUNCTION("IMPORTRANGE(""https://docs.google.com/spreadsheets/d/1muirlRDkqiswvy_NRZ3Yh955hx-PF6_HhssUYiSJj8o/edit?usp=sharing"",""กองทุน!S55"")"),5000000)</f>
        <v>5000000</v>
      </c>
      <c r="J527" s="199">
        <f ca="1">IFERROR(__xludf.DUMMYFUNCTION("IMPORTRANGE(""https://docs.google.com/spreadsheets/d/1muirlRDkqiswvy_NRZ3Yh955hx-PF6_HhssUYiSJj8o/edit?usp=sharing"",""กองทุน!U55"")"),0)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IFERROR(__xludf.DUMMYFUNCTION("IMPORTRANGE(""https://docs.google.com/spreadsheets/d/1muirlRDkqiswvy_NRZ3Yh955hx-PF6_HhssUYiSJj8o/edit?usp=sharing"",""กองทุน!R55"")"),150)</f>
        <v>150</v>
      </c>
      <c r="J528" s="321">
        <f ca="1">IFERROR(__xludf.DUMMYFUNCTION("IMPORTRANGE(""https://docs.google.com/spreadsheets/d/1muirlRDkqiswvy_NRZ3Yh955hx-PF6_HhssUYiSJj8o/edit?usp=sharing"",""กองทุน!T55"")"),0)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219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2066215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232"/>
      <c r="L12" s="52">
        <f ca="1">IFERROR(__xludf.DUMMYFUNCTION("IMPORTRANGE(""https://docs.google.com/spreadsheets/d/1C3CXT74ZlgGe6_JY_1olB1XN4rF0dxEuIIF-xsYjHgg/edit?usp=sharing"",""พรบ!C38"")"),0)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IFERROR(__xludf.DUMMYFUNCTION("IMPORTRANGE(""https://docs.google.com/spreadsheets/d/1C3CXT74ZlgGe6_JY_1olB1XN4rF0dxEuIIF-xsYjHgg/edit?usp=sharing"",""พรบ!D38"")"),0)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IFERROR(__xludf.DUMMYFUNCTION("IMPORTRANGE(""https://docs.google.com/spreadsheets/d/1C3CXT74ZlgGe6_JY_1olB1XN4rF0dxEuIIF-xsYjHgg/edit?usp=sharing"",""พรบ!E38"")"),0)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IFERROR(__xludf.DUMMYFUNCTION("IMPORTRANGE(""https://docs.google.com/spreadsheets/d/1C3CXT74ZlgGe6_JY_1olB1XN4rF0dxEuIIF-xsYjHgg/edit?usp=sharing"",""พรบ!H38"")"),0)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IFERROR(__xludf.DUMMYFUNCTION("IMPORTRANGE(""https://docs.google.com/spreadsheets/d/1C3CXT74ZlgGe6_JY_1olB1XN4rF0dxEuIIF-xsYjHgg/edit?usp=sharing"",""พรบ!I38"")"),0)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IFERROR(__xludf.DUMMYFUNCTION("IMPORTRANGE(""https://docs.google.com/spreadsheets/d/1C3CXT74ZlgGe6_JY_1olB1XN4rF0dxEuIIF-xsYjHgg/edit?usp=sharing"",""พรบ!J38"")"),0)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IFERROR(__xludf.DUMMYFUNCTION("IMPORTRANGE(""https://docs.google.com/spreadsheets/d/1C3CXT74ZlgGe6_JY_1olB1XN4rF0dxEuIIF-xsYjHgg/edit?usp=sharing"",""พรบ!K38"")"),0)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IFERROR(__xludf.DUMMYFUNCTION("IMPORTRANGE(""https://docs.google.com/spreadsheets/d/1C3CXT74ZlgGe6_JY_1olB1XN4rF0dxEuIIF-xsYjHgg/edit?usp=sharing"",""พรบ!L38"")"),0)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IFERROR(__xludf.DUMMYFUNCTION("IMPORTRANGE(""https://docs.google.com/spreadsheets/d/1C3CXT74ZlgGe6_JY_1olB1XN4rF0dxEuIIF-xsYjHgg/edit?usp=sharing"",""พรบ!M38"")"),0)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IFERROR(__xludf.DUMMYFUNCTION("IMPORTRANGE(""https://docs.google.com/spreadsheets/d/1C3CXT74ZlgGe6_JY_1olB1XN4rF0dxEuIIF-xsYjHgg/edit?usp=sharing"",""พรบ!N38"")"),0)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232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232"/>
      <c r="L35" s="52">
        <f ca="1">IFERROR(__xludf.DUMMYFUNCTION("IMPORTRANGE(""https://docs.google.com/spreadsheets/d/1C3CXT74ZlgGe6_JY_1olB1XN4rF0dxEuIIF-xsYjHgg/edit?usp=sharing"",""พรบ!O38"")"),0)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66"/>
      <c r="J36" s="66"/>
      <c r="K36" s="232"/>
      <c r="L36" s="52">
        <f ca="1">IFERROR(__xludf.DUMMYFUNCTION("IMPORTRANGE(""https://docs.google.com/spreadsheets/d/1C3CXT74ZlgGe6_JY_1olB1XN4rF0dxEuIIF-xsYjHgg/edit?usp=sharing"",""พรบ!P38"")"),0)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66"/>
      <c r="J37" s="66"/>
      <c r="K37" s="232"/>
      <c r="L37" s="52">
        <f ca="1">IFERROR(__xludf.DUMMYFUNCTION("IMPORTRANGE(""https://docs.google.com/spreadsheets/d/1C3CXT74ZlgGe6_JY_1olB1XN4rF0dxEuIIF-xsYjHgg/edit?usp=sharing"",""พรบ!Q38"")"),0)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IFERROR(__xludf.DUMMYFUNCTION("IMPORTRANGE(""https://docs.google.com/spreadsheets/d/1C3CXT74ZlgGe6_JY_1olB1XN4rF0dxEuIIF-xsYjHgg/edit?usp=sharing"",""พรบ!R38"")"),0)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IFERROR(__xludf.DUMMYFUNCTION("IMPORTRANGE(""https://docs.google.com/spreadsheets/d/1C3CXT74ZlgGe6_JY_1olB1XN4rF0dxEuIIF-xsYjHgg/edit?usp=sharing"",""พรบ!S38"")"),0)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IFERROR(__xludf.DUMMYFUNCTION("IMPORTRANGE(""https://docs.google.com/spreadsheets/d/1C3CXT74ZlgGe6_JY_1olB1XN4rF0dxEuIIF-xsYjHgg/edit?usp=sharing"",""พรบ!T38"")"),0)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IFERROR(__xludf.DUMMYFUNCTION("IMPORTRANGE(""https://docs.google.com/spreadsheets/d/1C3CXT74ZlgGe6_JY_1olB1XN4rF0dxEuIIF-xsYjHgg/edit?usp=sharing"",""พรบ!U38"")"),0)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IFERROR(__xludf.DUMMYFUNCTION("IMPORTRANGE(""https://docs.google.com/spreadsheets/d/1C3CXT74ZlgGe6_JY_1olB1XN4rF0dxEuIIF-xsYjHgg/edit?usp=sharing"",""พรบ!V38"")"),0)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IFERROR(__xludf.DUMMYFUNCTION("IMPORTRANGE(""https://docs.google.com/spreadsheets/d/1C3CXT74ZlgGe6_JY_1olB1XN4rF0dxEuIIF-xsYjHgg/edit?usp=sharing"",""พรบ!W38"")"),0)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IFERROR(__xludf.DUMMYFUNCTION("IMPORTRANGE(""https://docs.google.com/spreadsheets/d/1C3CXT74ZlgGe6_JY_1olB1XN4rF0dxEuIIF-xsYjHgg/edit?usp=sharing"",""พรบ!Y38"")"),0)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IFERROR(__xludf.DUMMYFUNCTION("IMPORTRANGE(""https://docs.google.com/spreadsheets/d/1C3CXT74ZlgGe6_JY_1olB1XN4rF0dxEuIIF-xsYjHgg/edit?usp=sharing"",""พรบ!Z38"")"),82440)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IFERROR(__xludf.DUMMYFUNCTION("IMPORTRANGE(""https://docs.google.com/spreadsheets/d/1C3CXT74ZlgGe6_JY_1olB1XN4rF0dxEuIIF-xsYjHgg/edit?usp=sharing"",""พรบ!AA38"")"),20)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83500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83500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IFERROR(__xludf.DUMMYFUNCTION("IMPORTRANGE(""https://docs.google.com/spreadsheets/d/1C3CXT74ZlgGe6_JY_1olB1XN4rF0dxEuIIF-xsYjHgg/edit?usp=sharing"",""พรบ!AD38"")"),0)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83500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IFERROR(__xludf.DUMMYFUNCTION("IMPORTRANGE(""https://docs.google.com/spreadsheets/d/1C3CXT74ZlgGe6_JY_1olB1XN4rF0dxEuIIF-xsYjHgg/edit?usp=sharing"",""พรบ!AF38"")"),7500)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IFERROR(__xludf.DUMMYFUNCTION("IMPORTRANGE(""https://docs.google.com/spreadsheets/d/1C3CXT74ZlgGe6_JY_1olB1XN4rF0dxEuIIF-xsYjHgg/edit?usp=sharing"",""พรบ!AG38"")"),4)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93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93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IFERROR(__xludf.DUMMYFUNCTION("IMPORTRANGE(""https://docs.google.com/spreadsheets/d/1C3CXT74ZlgGe6_JY_1olB1XN4rF0dxEuIIF-xsYjHgg/edit?usp=sharing"",""พรบ!AH38"")"),42000)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IFERROR(__xludf.DUMMYFUNCTION("IMPORTRANGE(""https://docs.google.com/spreadsheets/d/1C3CXT74ZlgGe6_JY_1olB1XN4rF0dxEuIIF-xsYjHgg/edit?usp=sharing"",""พรบ!AI38"")"),3)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IFERROR(__xludf.DUMMYFUNCTION("IMPORTRANGE(""https://docs.google.com/spreadsheets/d/1C3CXT74ZlgGe6_JY_1olB1XN4rF0dxEuIIF-xsYjHgg/edit?usp=sharing"",""กปร!C38"")"),36000)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66"/>
      <c r="J104" s="66"/>
      <c r="K104" s="232"/>
      <c r="L104" s="52">
        <f ca="1">IFERROR(__xludf.DUMMYFUNCTION("IMPORTRANGE(""https://docs.google.com/spreadsheets/d/1C3CXT74ZlgGe6_JY_1olB1XN4rF0dxEuIIF-xsYjHgg/edit?usp=sharing"",""พรบ!AJ38"")"),0)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IFERROR(__xludf.DUMMYFUNCTION("IMPORTRANGE(""https://docs.google.com/spreadsheets/d/1C3CXT74ZlgGe6_JY_1olB1XN4rF0dxEuIIF-xsYjHgg/edit?usp=sharing"",""พรบ!AK38"")"),0)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IFERROR(__xludf.DUMMYFUNCTION("IMPORTRANGE(""https://docs.google.com/spreadsheets/d/1C3CXT74ZlgGe6_JY_1olB1XN4rF0dxEuIIF-xsYjHgg/edit?usp=sharing"",""กปร!D38"")"),0)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IFERROR(__xludf.DUMMYFUNCTION("IMPORTRANGE(""https://docs.google.com/spreadsheets/d/1C3CXT74ZlgGe6_JY_1olB1XN4rF0dxEuIIF-xsYjHgg/edit?usp=sharing"",""พรบ!AL38"")"),0)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IFERROR(__xludf.DUMMYFUNCTION("IMPORTRANGE(""https://docs.google.com/spreadsheets/d/1C3CXT74ZlgGe6_JY_1olB1XN4rF0dxEuIIF-xsYjHgg/edit?usp=sharing"",""กปร!E38"")"),0)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34000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IFERROR(__xludf.DUMMYFUNCTION("IMPORTRANGE(""https://docs.google.com/spreadsheets/d/1C3CXT74ZlgGe6_JY_1olB1XN4rF0dxEuIIF-xsYjHgg/edit?usp=sharing"",""พรบ!AM38"")"),34000)</f>
        <v>34000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IFERROR(__xludf.DUMMYFUNCTION("IMPORTRANGE(""https://docs.google.com/spreadsheets/d/1C3CXT74ZlgGe6_JY_1olB1XN4rF0dxEuIIF-xsYjHgg/edit?usp=sharing"",""พรบ!AO38"")"),100000)</f>
        <v>100000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IFERROR(__xludf.DUMMYFUNCTION("IMPORTRANGE(""https://docs.google.com/spreadsheets/d/1C3CXT74ZlgGe6_JY_1olB1XN4rF0dxEuIIF-xsYjHgg/edit?usp=sharing"",""พรบ!AP38"")"),100000)</f>
        <v>100000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IFERROR(__xludf.DUMMYFUNCTION("IMPORTRANGE(""https://docs.google.com/spreadsheets/d/1C3CXT74ZlgGe6_JY_1olB1XN4rF0dxEuIIF-xsYjHgg/edit?usp=sharing"",""กปร!F38"")"),25000)</f>
        <v>25000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IFERROR(__xludf.DUMMYFUNCTION("IMPORTRANGE(""https://docs.google.com/spreadsheets/d/1C3CXT74ZlgGe6_JY_1olB1XN4rF0dxEuIIF-xsYjHgg/edit?usp=sharing"",""พรบ!AQ38"")"),0)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IFERROR(__xludf.DUMMYFUNCTION("IMPORTRANGE(""https://docs.google.com/spreadsheets/d/1C3CXT74ZlgGe6_JY_1olB1XN4rF0dxEuIIF-xsYjHgg/edit?usp=sharing"",""กปร!G38"")"),0)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66"/>
      <c r="J132" s="66"/>
      <c r="K132" s="232"/>
      <c r="L132" s="52">
        <f ca="1">IFERROR(__xludf.DUMMYFUNCTION("IMPORTRANGE(""https://docs.google.com/spreadsheets/d/1C3CXT74ZlgGe6_JY_1olB1XN4rF0dxEuIIF-xsYjHgg/edit?usp=sharing"",""พรบ!AR38"")"),0)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IFERROR(__xludf.DUMMYFUNCTION("IMPORTRANGE(""https://docs.google.com/spreadsheets/d/1C3CXT74ZlgGe6_JY_1olB1XN4rF0dxEuIIF-xsYjHgg/edit?usp=sharing"",""พรบ!AS38"")"),0)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IFERROR(__xludf.DUMMYFUNCTION("IMPORTRANGE(""https://docs.google.com/spreadsheets/d/1C3CXT74ZlgGe6_JY_1olB1XN4rF0dxEuIIF-xsYjHgg/edit?usp=sharing"",""กปร!H38"")"),0)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IFERROR(__xludf.DUMMYFUNCTION("IMPORTRANGE(""https://docs.google.com/spreadsheets/d/1C3CXT74ZlgGe6_JY_1olB1XN4rF0dxEuIIF-xsYjHgg/edit?usp=sharing"",""พรบ!AT38"")"),0)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IFERROR(__xludf.DUMMYFUNCTION("IMPORTRANGE(""https://docs.google.com/spreadsheets/d/1C3CXT74ZlgGe6_JY_1olB1XN4rF0dxEuIIF-xsYjHgg/edit?usp=sharing"",""กปร!I38"")"),0)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IFERROR(__xludf.DUMMYFUNCTION("IMPORTRANGE(""https://docs.google.com/spreadsheets/d/1C3CXT74ZlgGe6_JY_1olB1XN4rF0dxEuIIF-xsYjHgg/edit?usp=sharing"",""พรบ!AU38"")"),0)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IFERROR(__xludf.DUMMYFUNCTION("IMPORTRANGE(""https://docs.google.com/spreadsheets/d/1C3CXT74ZlgGe6_JY_1olB1XN4rF0dxEuIIF-xsYjHgg/edit?usp=sharing"",""กปร!J38"")"),0)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IFERROR(__xludf.DUMMYFUNCTION("IMPORTRANGE(""https://docs.google.com/spreadsheets/d/1C3CXT74ZlgGe6_JY_1olB1XN4rF0dxEuIIF-xsYjHgg/edit?usp=sharing"",""พรบ!AY38"")"),21125)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IFERROR(__xludf.DUMMYFUNCTION("IMPORTRANGE(""https://docs.google.com/spreadsheets/d/1C3CXT74ZlgGe6_JY_1olB1XN4rF0dxEuIIF-xsYjHgg/edit?usp=sharing"",""พรบ!BA38"")"),15)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335400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335400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IFERROR(__xludf.DUMMYFUNCTION("IMPORTRANGE(""https://docs.google.com/spreadsheets/d/1C3CXT74ZlgGe6_JY_1olB1XN4rF0dxEuIIF-xsYjHgg/edit?usp=sharing"",""พรบ!BD38"")"),264000)</f>
        <v>264000</v>
      </c>
      <c r="M172" s="53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IFERROR(__xludf.DUMMYFUNCTION("IMPORTRANGE(""https://docs.google.com/spreadsheets/d/1C3CXT74ZlgGe6_JY_1olB1XN4rF0dxEuIIF-xsYjHgg/edit?usp=sharing"",""พรบ!BE38"")"),71400)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IFERROR(__xludf.DUMMYFUNCTION("IMPORTRANGE(""https://docs.google.com/spreadsheets/d/1C3CXT74ZlgGe6_JY_1olB1XN4rF0dxEuIIF-xsYjHgg/edit?usp=sharing"",""พรบ!BF38"")"),1)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IFERROR(__xludf.DUMMYFUNCTION("IMPORTRANGE(""https://docs.google.com/spreadsheets/d/1C3CXT74ZlgGe6_JY_1olB1XN4rF0dxEuIIF-xsYjHgg/edit?usp=sharing"",""พรบ!BG38"")"),20)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IFERROR(__xludf.DUMMYFUNCTION("IMPORTRANGE(""https://docs.google.com/spreadsheets/d/1C3CXT74ZlgGe6_JY_1olB1XN4rF0dxEuIIF-xsYjHgg/edit?usp=sharing"",""พรบ!BH38"")"),20)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IFERROR(__xludf.DUMMYFUNCTION("IMPORTRANGE(""https://docs.google.com/spreadsheets/d/1C3CXT74ZlgGe6_JY_1olB1XN4rF0dxEuIIF-xsYjHgg/edit?usp=sharing"",""พรบ!BI38"")"),1)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IFERROR(__xludf.DUMMYFUNCTION("IMPORTRANGE(""https://docs.google.com/spreadsheets/d/1C3CXT74ZlgGe6_JY_1olB1XN4rF0dxEuIIF-xsYjHgg/edit?usp=sharing"",""พรบ!BK38"")"),0)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IFERROR(__xludf.DUMMYFUNCTION("IMPORTRANGE(""https://docs.google.com/spreadsheets/d/1C3CXT74ZlgGe6_JY_1olB1XN4rF0dxEuIIF-xsYjHgg/edit?usp=sharing"",""พรบ!BL38"")"),183600)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IFERROR(__xludf.DUMMYFUNCTION("IMPORTRANGE(""https://docs.google.com/spreadsheets/d/1C3CXT74ZlgGe6_JY_1olB1XN4rF0dxEuIIF-xsYjHgg/edit?usp=sharing"",""พรบ!BM38"")"),20)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15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72260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72260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IFERROR(__xludf.DUMMYFUNCTION("IMPORTRANGE(""https://docs.google.com/spreadsheets/d/1C3CXT74ZlgGe6_JY_1olB1XN4rF0dxEuIIF-xsYjHgg/edit?usp=sharing"",""พรบ!BP38"")"),72260)</f>
        <v>72260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IFERROR(__xludf.DUMMYFUNCTION("IMPORTRANGE(""https://docs.google.com/spreadsheets/d/1C3CXT74ZlgGe6_JY_1olB1XN4rF0dxEuIIF-xsYjHgg/edit?usp=sharing"",""พรบ!BQ38"")"),15)</f>
        <v>15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IFERROR(__xludf.DUMMYFUNCTION("IMPORTRANGE(""https://docs.google.com/spreadsheets/d/1C3CXT74ZlgGe6_JY_1olB1XN4rF0dxEuIIF-xsYjHgg/edit?usp=sharing"",""พรบ!BR38"")"),15)</f>
        <v>15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1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217600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217600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IFERROR(__xludf.DUMMYFUNCTION("IMPORTRANGE(""https://docs.google.com/spreadsheets/d/1C3CXT74ZlgGe6_JY_1olB1XN4rF0dxEuIIF-xsYjHgg/edit?usp=sharing"",""พรบ!BU38"")"),217600)</f>
        <v>217600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IFERROR(__xludf.DUMMYFUNCTION("IMPORTRANGE(""https://docs.google.com/spreadsheets/d/1C3CXT74ZlgGe6_JY_1olB1XN4rF0dxEuIIF-xsYjHgg/edit?usp=sharing"",""พรบ!BV38"")"),1)</f>
        <v>1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345</v>
      </c>
      <c r="J228" s="197">
        <f ca="1">J240</f>
        <v>3</v>
      </c>
      <c r="K228" s="178">
        <f ca="1">IF(I228&gt;0,J228*100/I228,0)</f>
        <v>0.86956521739130432</v>
      </c>
      <c r="L228" s="179">
        <f ca="1">L229+L230</f>
        <v>1070290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1070290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IFERROR(__xludf.DUMMYFUNCTION("IMPORTRANGE(""https://docs.google.com/spreadsheets/d/1C3CXT74ZlgGe6_JY_1olB1XN4rF0dxEuIIF-xsYjHgg/edit?usp=sharing"",""พรบ!BX38"")"),611400)</f>
        <v>611400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IFERROR(__xludf.DUMMYFUNCTION("IMPORTRANGE(""https://docs.google.com/spreadsheets/d/1C3CXT74ZlgGe6_JY_1olB1XN4rF0dxEuIIF-xsYjHgg/edit?usp=sharing"",""พรบ!BY38"")"),458890)</f>
        <v>458890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IFERROR(__xludf.DUMMYFUNCTION("IMPORTRANGE(""https://docs.google.com/spreadsheets/d/1AGHcLOeeYFL3K4b9R1dSzyJy00PE_ra89DNTVfnxSWM/edit?usp=sharing"",""รวมที่ทำกิน!J27"")"),0)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105</v>
      </c>
      <c r="I235" s="66">
        <f ca="1">IFERROR(__xludf.DUMMYFUNCTION("IMPORTRANGE(""https://docs.google.com/spreadsheets/d/1C3CXT74ZlgGe6_JY_1olB1XN4rF0dxEuIIF-xsYjHgg/edit?usp=sharing"",""พรบ!BZ38"")"),2740)</f>
        <v>2740</v>
      </c>
      <c r="J235" s="66">
        <f ca="1">IFERROR(__xludf.DUMMYFUNCTION("IMPORTRANGE(""https://docs.google.com/spreadsheets/d/1AGHcLOeeYFL3K4b9R1dSzyJy00PE_ra89DNTVfnxSWM/edit?usp=sharing"",""รวมที่ทำกิน!L27"")"),0)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IFERROR(__xludf.DUMMYFUNCTION("IMPORTRANGE(""https://docs.google.com/spreadsheets/d/1C3CXT74ZlgGe6_JY_1olB1XN4rF0dxEuIIF-xsYjHgg/edit?usp=sharing"",""พรบ!CA38"")"),345)</f>
        <v>345</v>
      </c>
      <c r="J236" s="66">
        <f ca="1">IFERROR(__xludf.DUMMYFUNCTION("IMPORTRANGE(""https://docs.google.com/spreadsheets/d/1AGHcLOeeYFL3K4b9R1dSzyJy00PE_ra89DNTVfnxSWM/edit?usp=sharing"",""รวมที่ทำกิน!O27"")"),3)</f>
        <v>3</v>
      </c>
      <c r="K236" s="200">
        <f t="shared" ca="1" si="52"/>
        <v>0.86956521739130432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IFERROR(__xludf.DUMMYFUNCTION("IMPORTRANGE(""https://docs.google.com/spreadsheets/d/1AGHcLOeeYFL3K4b9R1dSzyJy00PE_ra89DNTVfnxSWM/edit?usp=sharing"",""รวมที่ทำกิน!Q27"")"),79.22)</f>
        <v>79.22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IFERROR(__xludf.DUMMYFUNCTION("IMPORTRANGE(""https://docs.google.com/spreadsheets/d/1C3CXT74ZlgGe6_JY_1olB1XN4rF0dxEuIIF-xsYjHgg/edit?usp=sharing"",""พรบ!CB38"")"),345)</f>
        <v>345</v>
      </c>
      <c r="J238" s="66">
        <f ca="1">IFERROR(__xludf.DUMMYFUNCTION("IMPORTRANGE(""https://docs.google.com/spreadsheets/d/1AGHcLOeeYFL3K4b9R1dSzyJy00PE_ra89DNTVfnxSWM/edit?usp=sharing"",""รวมที่ทำกิน!S27"")"),0)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IFERROR(__xludf.DUMMYFUNCTION("IMPORTRANGE(""https://docs.google.com/spreadsheets/d/1AGHcLOeeYFL3K4b9R1dSzyJy00PE_ra89DNTVfnxSWM/edit?usp=sharing"",""รวมที่ทำกิน!U27"")"),0)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IFERROR(__xludf.DUMMYFUNCTION("IMPORTRANGE(""https://docs.google.com/spreadsheets/d/1C3CXT74ZlgGe6_JY_1olB1XN4rF0dxEuIIF-xsYjHgg/edit?usp=sharing"",""พรบ!CC38"")"),345)</f>
        <v>345</v>
      </c>
      <c r="J240" s="66">
        <f ca="1">IFERROR(__xludf.DUMMYFUNCTION("IMPORTRANGE(""https://docs.google.com/spreadsheets/d/1AGHcLOeeYFL3K4b9R1dSzyJy00PE_ra89DNTVfnxSWM/edit?usp=sharing"",""รวมที่ทำกิน!W27"")"),3)</f>
        <v>3</v>
      </c>
      <c r="K240" s="200">
        <f t="shared" ca="1" si="52"/>
        <v>0.86956521739130432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IFERROR(__xludf.DUMMYFUNCTION("IMPORTRANGE(""https://docs.google.com/spreadsheets/d/1AGHcLOeeYFL3K4b9R1dSzyJy00PE_ra89DNTVfnxSWM/edit?usp=sharing"",""รวมที่ทำกิน!Y27"")"),79.22)</f>
        <v>79.22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2421540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300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576480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60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576480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IFERROR(__xludf.DUMMYFUNCTION("IMPORTRANGE(""https://docs.google.com/spreadsheets/d/1C3CXT74ZlgGe6_JY_1olB1XN4rF0dxEuIIF-xsYjHgg/edit?usp=sharing"",""งบกองทุน!d38"")"),0)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IFERROR(__xludf.DUMMYFUNCTION("IMPORTRANGE(""https://docs.google.com/spreadsheets/d/1C3CXT74ZlgGe6_JY_1olB1XN4rF0dxEuIIF-xsYjHgg/edit?usp=sharing"",""งบกองทุน!e38"")"),576480)</f>
        <v>576480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IFERROR(__xludf.DUMMYFUNCTION("IMPORTRANGE(""https://docs.google.com/spreadsheets/d/1C3CXT74ZlgGe6_JY_1olB1XN4rF0dxEuIIF-xsYjHgg/edit?usp=sharing"",""งบกองทุน!f38"")"),0)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300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IFERROR(__xludf.DUMMYFUNCTION("IMPORTRANGE(""https://docs.google.com/spreadsheets/d/1C3CXT74ZlgGe6_JY_1olB1XN4rF0dxEuIIF-xsYjHgg/edit?usp=sharing"",""งบกองทุน!H38"")"),60)</f>
        <v>60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IFERROR(__xludf.DUMMYFUNCTION("IMPORTRANGE(""https://docs.google.com/spreadsheets/d/1C3CXT74ZlgGe6_JY_1olB1XN4rF0dxEuIIF-xsYjHgg/edit?usp=sharing"",""งบกองทุน!i38"")"),0)</f>
        <v>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60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IFERROR(__xludf.DUMMYFUNCTION("IMPORTRANGE(""https://docs.google.com/spreadsheets/d/1C3CXT74ZlgGe6_JY_1olB1XN4rF0dxEuIIF-xsYjHgg/edit?usp=sharing"",""งบกองทุน!k38"")"),300)</f>
        <v>300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60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IFERROR(__xludf.DUMMYFUNCTION("IMPORTRANGE(""https://docs.google.com/spreadsheets/d/1C3CXT74ZlgGe6_JY_1olB1XN4rF0dxEuIIF-xsYjHgg/edit?usp=sharing"",""งบกองทุน!m38"")"),0)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300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IFERROR(__xludf.DUMMYFUNCTION("IMPORTRANGE(""https://docs.google.com/spreadsheets/d/1C3CXT74ZlgGe6_JY_1olB1XN4rF0dxEuIIF-xsYjHgg/edit?usp=sharing"",""งบกองทุน!o38"")"),300)</f>
        <v>300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IFERROR(__xludf.DUMMYFUNCTION("IMPORTRANGE(""https://docs.google.com/spreadsheets/d/1C3CXT74ZlgGe6_JY_1olB1XN4rF0dxEuIIF-xsYjHgg/edit?usp=sharing"",""งบกองทุน!p38"")"),0)</f>
        <v>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IFERROR(__xludf.DUMMYFUNCTION("IMPORTRANGE(""https://docs.google.com/spreadsheets/d/1C3CXT74ZlgGe6_JY_1olB1XN4rF0dxEuIIF-xsYjHgg/edit?usp=sharing"",""งบกองทุน!r38"")"),0)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IFERROR(__xludf.DUMMYFUNCTION("IMPORTRANGE(""https://docs.google.com/spreadsheets/d/1C3CXT74ZlgGe6_JY_1olB1XN4rF0dxEuIIF-xsYjHgg/edit?usp=sharing"",""งบกองทุน!s38"")"),1028520)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IFERROR(__xludf.DUMMYFUNCTION("IMPORTRANGE(""https://docs.google.com/spreadsheets/d/1C3CXT74ZlgGe6_JY_1olB1XN4rF0dxEuIIF-xsYjHgg/edit?usp=sharing"",""งบกองทุน!v38"")"),100)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IFERROR(__xludf.DUMMYFUNCTION("IMPORTRANGE(""https://docs.google.com/spreadsheets/d/1C3CXT74ZlgGe6_JY_1olB1XN4rF0dxEuIIF-xsYjHgg/edit?usp=sharing"",""งบกองทุน!w38"")"),1000)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IFERROR(__xludf.DUMMYFUNCTION("IMPORTRANGE(""https://docs.google.com/spreadsheets/d/1C3CXT74ZlgGe6_JY_1olB1XN4rF0dxEuIIF-xsYjHgg/edit?usp=sharing"",""งบกองทุน!x38"")"),100)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105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131710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35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131710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IFERROR(__xludf.DUMMYFUNCTION("IMPORTRANGE(""https://docs.google.com/spreadsheets/d/1C3CXT74ZlgGe6_JY_1olB1XN4rF0dxEuIIF-xsYjHgg/edit?usp=sharing"",""งบกองทุน!z38"")"),0)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IFERROR(__xludf.DUMMYFUNCTION("IMPORTRANGE(""https://docs.google.com/spreadsheets/d/1C3CXT74ZlgGe6_JY_1olB1XN4rF0dxEuIIF-xsYjHgg/edit?usp=sharing"",""งบกองทุน!aa38"")"),131710)</f>
        <v>131710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35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IFERROR(__xludf.DUMMYFUNCTION("IMPORTRANGE(""https://docs.google.com/spreadsheets/d/1C3CXT74ZlgGe6_JY_1olB1XN4rF0dxEuIIF-xsYjHgg/edit?usp=sharing"",""งบกองทุน!ae38"")"),10)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IFERROR(__xludf.DUMMYFUNCTION("IMPORTRANGE(""https://docs.google.com/spreadsheets/d/1C3CXT74ZlgGe6_JY_1olB1XN4rF0dxEuIIF-xsYjHgg/edit?usp=sharing"",""งบกองทุน!ad38"")"),30)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IFERROR(__xludf.DUMMYFUNCTION("IMPORTRANGE(""https://docs.google.com/spreadsheets/d/1C3CXT74ZlgGe6_JY_1olB1XN4rF0dxEuIIF-xsYjHgg/edit?usp=sharing"",""งบกองทุน!af38"")"),10)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IFERROR(__xludf.DUMMYFUNCTION("IMPORTRANGE(""https://docs.google.com/spreadsheets/d/1C3CXT74ZlgGe6_JY_1olB1XN4rF0dxEuIIF-xsYjHgg/edit?usp=sharing"",""งบกองทุน!ag38"")"),10)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IFERROR(__xludf.DUMMYFUNCTION("IMPORTRANGE(""https://docs.google.com/spreadsheets/d/1C3CXT74ZlgGe6_JY_1olB1XN4rF0dxEuIIF-xsYjHgg/edit?usp=sharing"",""งบกองทุน!ai38"")"),15)</f>
        <v>15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IFERROR(__xludf.DUMMYFUNCTION("IMPORTRANGE(""https://docs.google.com/spreadsheets/d/1C3CXT74ZlgGe6_JY_1olB1XN4rF0dxEuIIF-xsYjHgg/edit?usp=sharing"",""งบกองทุน!ah38"")"),45)</f>
        <v>45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IFERROR(__xludf.DUMMYFUNCTION("IMPORTRANGE(""https://docs.google.com/spreadsheets/d/1C3CXT74ZlgGe6_JY_1olB1XN4rF0dxEuIIF-xsYjHgg/edit?usp=sharing"",""งบกองทุน!aj38"")"),15)</f>
        <v>15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IFERROR(__xludf.DUMMYFUNCTION("IMPORTRANGE(""https://docs.google.com/spreadsheets/d/1C3CXT74ZlgGe6_JY_1olB1XN4rF0dxEuIIF-xsYjHgg/edit?usp=sharing"",""งบกองทุน!ak38"")"),15)</f>
        <v>15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IFERROR(__xludf.DUMMYFUNCTION("IMPORTRANGE(""https://docs.google.com/spreadsheets/d/1C3CXT74ZlgGe6_JY_1olB1XN4rF0dxEuIIF-xsYjHgg/edit?usp=sharing"",""งบกองทุน!al38"")"),15)</f>
        <v>15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IFERROR(__xludf.DUMMYFUNCTION("IMPORTRANGE(""https://docs.google.com/spreadsheets/d/1C3CXT74ZlgGe6_JY_1olB1XN4rF0dxEuIIF-xsYjHgg/edit?usp=sharing"",""งบกองทุน!an38"")"),10)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IFERROR(__xludf.DUMMYFUNCTION("IMPORTRANGE(""https://docs.google.com/spreadsheets/d/1C3CXT74ZlgGe6_JY_1olB1XN4rF0dxEuIIF-xsYjHgg/edit?usp=sharing"",""งบกองทุน!am38"")"),30)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IFERROR(__xludf.DUMMYFUNCTION("IMPORTRANGE(""https://docs.google.com/spreadsheets/d/1C3CXT74ZlgGe6_JY_1olB1XN4rF0dxEuIIF-xsYjHgg/edit?usp=sharing"",""งบกองทุน!ao38"")"),10)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IFERROR(__xludf.DUMMYFUNCTION("IMPORTRANGE(""https://docs.google.com/spreadsheets/d/1C3CXT74ZlgGe6_JY_1olB1XN4rF0dxEuIIF-xsYjHgg/edit?usp=sharing"",""งบกองทุน!ap38"")"),10)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25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IFERROR(__xludf.DUMMYFUNCTION("IMPORTRANGE(""https://docs.google.com/spreadsheets/d/1C3CXT74ZlgGe6_JY_1olB1XN4rF0dxEuIIF-xsYjHgg/edit?usp=sharing"",""งบกองทุน!ar38"")"),10)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IFERROR(__xludf.DUMMYFUNCTION("IMPORTRANGE(""https://docs.google.com/spreadsheets/d/1C3CXT74ZlgGe6_JY_1olB1XN4rF0dxEuIIF-xsYjHgg/edit?usp=sharing"",""งบกองทุน!as38"")"),15)</f>
        <v>15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45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145000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145000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IFERROR(__xludf.DUMMYFUNCTION("IMPORTRANGE(""https://docs.google.com/spreadsheets/d/1C3CXT74ZlgGe6_JY_1olB1XN4rF0dxEuIIF-xsYjHgg/edit?usp=sharing"",""งบกองทุน!au38"")"),0)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IFERROR(__xludf.DUMMYFUNCTION("IMPORTRANGE(""https://docs.google.com/spreadsheets/d/1C3CXT74ZlgGe6_JY_1olB1XN4rF0dxEuIIF-xsYjHgg/edit?usp=sharing"",""งบกองทุน!av38"")"),145000)</f>
        <v>145000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45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IFERROR(__xludf.DUMMYFUNCTION("IMPORTRANGE(""https://docs.google.com/spreadsheets/d/1C3CXT74ZlgGe6_JY_1olB1XN4rF0dxEuIIF-xsYjHgg/edit?usp=sharing"",""งบกองทุน!ay38"")"),20)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145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IFERROR(__xludf.DUMMYFUNCTION("IMPORTRANGE(""https://docs.google.com/spreadsheets/d/1C3CXT74ZlgGe6_JY_1olB1XN4rF0dxEuIIF-xsYjHgg/edit?usp=sharing"",""งบกองทุน!az38"")"),25)</f>
        <v>25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IFERROR(__xludf.DUMMYFUNCTION("IMPORTRANGE(""https://docs.google.com/spreadsheets/d/1C3CXT74ZlgGe6_JY_1olB1XN4rF0dxEuIIF-xsYjHgg/edit?usp=sharing"",""งบกองทุน!Ba38"")"),0)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25653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211610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211610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IFERROR(__xludf.DUMMYFUNCTION("IMPORTRANGE(""https://docs.google.com/spreadsheets/d/1C3CXT74ZlgGe6_JY_1olB1XN4rF0dxEuIIF-xsYjHgg/edit?usp=sharing"",""งบกองทุน!Bc38"")"),0)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IFERROR(__xludf.DUMMYFUNCTION("IMPORTRANGE(""https://docs.google.com/spreadsheets/d/1C3CXT74ZlgGe6_JY_1olB1XN4rF0dxEuIIF-xsYjHgg/edit?usp=sharing"",""งบกองทุน!Bd38"")"),211610)</f>
        <v>211610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IFERROR(__xludf.DUMMYFUNCTION("IMPORTRANGE(""https://docs.google.com/spreadsheets/d/1C3CXT74ZlgGe6_JY_1olB1XN4rF0dxEuIIF-xsYjHgg/edit?usp=sharing"",""งบกองทุน!BE38"")"),25653)</f>
        <v>25653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25653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IFERROR(__xludf.DUMMYFUNCTION("IMPORTRANGE(""https://docs.google.com/spreadsheets/d/1C3CXT74ZlgGe6_JY_1olB1XN4rF0dxEuIIF-xsYjHgg/edit?usp=sharing"",""งบกองทุน!Bf38"")"),3211)</f>
        <v>3211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25653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3211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25653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3211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IFERROR(__xludf.DUMMYFUNCTION("IMPORTRANGE(""https://docs.google.com/spreadsheets/d/1C3CXT74ZlgGe6_JY_1olB1XN4rF0dxEuIIF-xsYjHgg/edit?usp=sharing"",""งบกองทุน!cd38"")"),0)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78">
        <f ca="1">IFERROR(__xludf.DUMMYFUNCTION("IMPORTRANGE(""https://docs.google.com/spreadsheets/d/1C3CXT74ZlgGe6_JY_1olB1XN4rF0dxEuIIF-xsYjHgg/edit?usp=sharing"",""งบกองทุน!cd38"")"),0)</f>
        <v>0</v>
      </c>
      <c r="J391" s="264">
        <f t="shared" ref="J391:J392" si="87">J393+J401+J407</f>
        <v>0</v>
      </c>
      <c r="K391" s="354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78">
        <f ca="1">IFERROR(__xludf.DUMMYFUNCTION("IMPORTRANGE(""https://docs.google.com/spreadsheets/d/1C3CXT74ZlgGe6_JY_1olB1XN4rF0dxEuIIF-xsYjHgg/edit?usp=sharing"",""งบกองทุน!cc38"")"),0)</f>
        <v>0</v>
      </c>
      <c r="J392" s="264">
        <f t="shared" si="87"/>
        <v>0</v>
      </c>
      <c r="K392" s="354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IFERROR(__xludf.DUMMYFUNCTION("IMPORTRANGE(""https://docs.google.com/spreadsheets/d/1C3CXT74ZlgGe6_JY_1olB1XN4rF0dxEuIIF-xsYjHgg/edit?usp=sharing"",""งบกองทุน!cz38"")"),0)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IFERROR(__xludf.DUMMYFUNCTION("IMPORTRANGE(""https://docs.google.com/spreadsheets/d/1C3CXT74ZlgGe6_JY_1olB1XN4rF0dxEuIIF-xsYjHgg/edit?usp=sharing"",""งบกองทุน!cz38"")"),0)</f>
        <v>0</v>
      </c>
      <c r="J410" s="149">
        <f t="shared" ref="J410:J411" ca="1" si="90">SUM(J412,J414)</f>
        <v>0</v>
      </c>
      <c r="K410" s="150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IFERROR(__xludf.DUMMYFUNCTION("IMPORTRANGE(""https://docs.google.com/spreadsheets/d/1C3CXT74ZlgGe6_JY_1olB1XN4rF0dxEuIIF-xsYjHgg/edit?usp=sharing"",""งบกองทุน!cy38"")"),0)</f>
        <v>0</v>
      </c>
      <c r="J411" s="149">
        <f t="shared" ca="1" si="90"/>
        <v>0</v>
      </c>
      <c r="K411" s="150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IFERROR(__xludf.DUMMYFUNCTION("IMPORTRANGE(""https://docs.google.com/spreadsheets/d/1C3CXT74ZlgGe6_JY_1olB1XN4rF0dxEuIIF-xsYjHgg/edit?usp=sharing"",""งบกองทุน!db38"")"),0)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IFERROR(__xludf.DUMMYFUNCTION("IMPORTRANGE(""https://docs.google.com/spreadsheets/d/1C3CXT74ZlgGe6_JY_1olB1XN4rF0dxEuIIF-xsYjHgg/edit?usp=sharing"",""งบกองทุน!da38"")"),0)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IFERROR(__xludf.DUMMYFUNCTION("IMPORTRANGE(""https://docs.google.com/spreadsheets/d/1C3CXT74ZlgGe6_JY_1olB1XN4rF0dxEuIIF-xsYjHgg/edit?usp=sharing"",""งบกองทุน!dd38"")"),0)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IFERROR(__xludf.DUMMYFUNCTION("IMPORTRANGE(""https://docs.google.com/spreadsheets/d/1C3CXT74ZlgGe6_JY_1olB1XN4rF0dxEuIIF-xsYjHgg/edit?usp=sharing"",""งบกองทุน!dc38"")"),0)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IFERROR(__xludf.DUMMYFUNCTION("IMPORTRANGE(""https://docs.google.com/spreadsheets/d/1C3CXT74ZlgGe6_JY_1olB1XN4rF0dxEuIIF-xsYjHgg/edit?usp=sharing"",""งบกองทุน!df38"")"),0)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IFERROR(__xludf.DUMMYFUNCTION("IMPORTRANGE(""https://docs.google.com/spreadsheets/d/1C3CXT74ZlgGe6_JY_1olB1XN4rF0dxEuIIF-xsYjHgg/edit?usp=sharing"",""งบกองทุน!de38"")"),0)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95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95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19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31800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31800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IFERROR(__xludf.DUMMYFUNCTION("IMPORTRANGE(""https://docs.google.com/spreadsheets/d/1C3CXT74ZlgGe6_JY_1olB1XN4rF0dxEuIIF-xsYjHgg/edit?usp=sharing"",""งบกองทุน!dn38"")"),0)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IFERROR(__xludf.DUMMYFUNCTION("IMPORTRANGE(""https://docs.google.com/spreadsheets/d/1C3CXT74ZlgGe6_JY_1olB1XN4rF0dxEuIIF-xsYjHgg/edit?usp=sharing"",""งบกองทุน!do38"")"),31800)</f>
        <v>31800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IFERROR(__xludf.DUMMYFUNCTION("IMPORTRANGE(""https://docs.google.com/spreadsheets/d/1C3CXT74ZlgGe6_JY_1olB1XN4rF0dxEuIIF-xsYjHgg/edit?usp=sharing"",""งบกองทุน!dq38"")"),19)</f>
        <v>19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IFERROR(__xludf.DUMMYFUNCTION("IMPORTRANGE(""https://docs.google.com/spreadsheets/d/1C3CXT74ZlgGe6_JY_1olB1XN4rF0dxEuIIF-xsYjHgg/edit?usp=sharing"",""งบกองทุน!dr38"")"),19)</f>
        <v>19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232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232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66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IFERROR(__xludf.DUMMYFUNCTION("IMPORTRANGE(""https://docs.google.com/spreadsheets/d/1C3CXT74ZlgGe6_JY_1olB1XN4rF0dxEuIIF-xsYjHgg/edit?usp=sharing"",""งบกองทุน!dt38"")"),0)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66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IFERROR(__xludf.DUMMYFUNCTION("IMPORTRANGE(""https://docs.google.com/spreadsheets/d/1C3CXT74ZlgGe6_JY_1olB1XN4rF0dxEuIIF-xsYjHgg/edit?usp=sharing"",""งบกองทุน!du38"")"),0)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IFERROR(__xludf.DUMMYFUNCTION("IMPORTRANGE(""https://docs.google.com/spreadsheets/d/1C3CXT74ZlgGe6_JY_1olB1XN4rF0dxEuIIF-xsYjHgg/edit?usp=sharing"",""งบกองทุน!dw38"")"),0)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IFERROR(__xludf.DUMMYFUNCTION("IMPORTRANGE(""https://docs.google.com/spreadsheets/d/1C3CXT74ZlgGe6_JY_1olB1XN4rF0dxEuIIF-xsYjHgg/edit?usp=sharing"",""งบกองทุน!dx38"")"),0)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66">
        <f ca="1">IFERROR(__xludf.DUMMYFUNCTION("IMPORTRANGE(""https://docs.google.com/spreadsheets/d/1C3CXT74ZlgGe6_JY_1olB1XN4rF0dxEuIIF-xsYjHgg/edit?usp=sharing"",""งบกองทุน!dy38"")"),0)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66">
        <f ca="1">IFERROR(__xludf.DUMMYFUNCTION("IMPORTRANGE(""https://docs.google.com/spreadsheets/d/1C3CXT74ZlgGe6_JY_1olB1XN4rF0dxEuIIF-xsYjHgg/edit?usp=sharing"",""งบกองทุน!dz38"")"),0)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2300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143040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143040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IFERROR(__xludf.DUMMYFUNCTION("IMPORTRANGE(""https://docs.google.com/spreadsheets/d/1C3CXT74ZlgGe6_JY_1olB1XN4rF0dxEuIIF-xsYjHgg/edit?usp=sharing"",""งบกองทุน!Eb38"")"),0)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IFERROR(__xludf.DUMMYFUNCTION("IMPORTRANGE(""https://docs.google.com/spreadsheets/d/1C3CXT74ZlgGe6_JY_1olB1XN4rF0dxEuIIF-xsYjHgg/edit?usp=sharing"",""งบกองทุน!Ec38"")"),143040)</f>
        <v>143040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IFERROR(__xludf.DUMMYFUNCTION("IMPORTRANGE(""https://docs.google.com/spreadsheets/d/1C3CXT74ZlgGe6_JY_1olB1XN4rF0dxEuIIF-xsYjHgg/edit?usp=sharing"",""งบกองทุน!Ed38"")"),2300)</f>
        <v>2300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30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148830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148830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IFERROR(__xludf.DUMMYFUNCTION("IMPORTRANGE(""https://docs.google.com/spreadsheets/d/1C3CXT74ZlgGe6_JY_1olB1XN4rF0dxEuIIF-xsYjHgg/edit?usp=sharing"",""งบกองทุน!Ek38"")"),0)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IFERROR(__xludf.DUMMYFUNCTION("IMPORTRANGE(""https://docs.google.com/spreadsheets/d/1C3CXT74ZlgGe6_JY_1olB1XN4rF0dxEuIIF-xsYjHgg/edit?usp=sharing"",""งบกองทุน!El38"")"),148830)</f>
        <v>148830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IFERROR(__xludf.DUMMYFUNCTION("IMPORTRANGE(""https://docs.google.com/spreadsheets/d/1C3CXT74ZlgGe6_JY_1olB1XN4rF0dxEuIIF-xsYjHgg/edit?usp=sharing"",""งบกองทุน!Em38"")"),30)</f>
        <v>30</v>
      </c>
      <c r="J482" s="66">
        <f ca="1">IFERROR(__xludf.DUMMYFUNCTION("IMPORTRANGE(""https://docs.google.com/spreadsheets/d/1AGHcLOeeYFL3K4b9R1dSzyJy00PE_ra89DNTVfnxSWM/edit?usp=sharing"",""รวมที่ชุมชน!G27"")"),0)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IFERROR(__xludf.DUMMYFUNCTION("IMPORTRANGE(""https://docs.google.com/spreadsheets/d/1C3CXT74ZlgGe6_JY_1olB1XN4rF0dxEuIIF-xsYjHgg/edit?usp=sharing"",""งบกองทุน!En38"")"),0)</f>
        <v>0</v>
      </c>
      <c r="J483" s="66">
        <f ca="1">IFERROR(__xludf.DUMMYFUNCTION("IMPORTRANGE(""https://docs.google.com/spreadsheets/d/1AGHcLOeeYFL3K4b9R1dSzyJy00PE_ra89DNTVfnxSWM/edit?usp=sharing"",""รวมที่ชุมชน!H27"")"),0)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IFERROR(__xludf.DUMMYFUNCTION("IMPORTRANGE(""https://docs.google.com/spreadsheets/d/1C3CXT74ZlgGe6_JY_1olB1XN4rF0dxEuIIF-xsYjHgg/edit?usp=sharing"",""งบกองทุน!Eo38"")"),30)</f>
        <v>30</v>
      </c>
      <c r="J484" s="66">
        <f ca="1">IFERROR(__xludf.DUMMYFUNCTION("IMPORTRANGE(""https://docs.google.com/spreadsheets/d/1AGHcLOeeYFL3K4b9R1dSzyJy00PE_ra89DNTVfnxSWM/edit?usp=sharing"",""รวมที่ชุมชน!J27"")"),0)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IFERROR(__xludf.DUMMYFUNCTION("IMPORTRANGE(""https://docs.google.com/spreadsheets/d/1C3CXT74ZlgGe6_JY_1olB1XN4rF0dxEuIIF-xsYjHgg/edit?usp=sharing"",""งบกองทุน!Ep38"")"),0)</f>
        <v>0</v>
      </c>
      <c r="J485" s="66">
        <f ca="1">IFERROR(__xludf.DUMMYFUNCTION("IMPORTRANGE(""https://docs.google.com/spreadsheets/d/1AGHcLOeeYFL3K4b9R1dSzyJy00PE_ra89DNTVfnxSWM/edit?usp=sharing"",""รวมที่ชุมชน!L27"")"),0)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IFERROR(__xludf.DUMMYFUNCTION("IMPORTRANGE(""https://docs.google.com/spreadsheets/d/1C3CXT74ZlgGe6_JY_1olB1XN4rF0dxEuIIF-xsYjHgg/edit?usp=sharing"",""งบกองทุน!Eq38"")"),30)</f>
        <v>30</v>
      </c>
      <c r="J486" s="66">
        <f ca="1">IFERROR(__xludf.DUMMYFUNCTION("IMPORTRANGE(""https://docs.google.com/spreadsheets/d/1AGHcLOeeYFL3K4b9R1dSzyJy00PE_ra89DNTVfnxSWM/edit?usp=sharing"",""รวมที่ชุมชน!S27"")"),0)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IFERROR(__xludf.DUMMYFUNCTION("IMPORTRANGE(""https://docs.google.com/spreadsheets/d/1C3CXT74ZlgGe6_JY_1olB1XN4rF0dxEuIIF-xsYjHgg/edit?usp=sharing"",""งบกองทุน!Er38"")"),0)</f>
        <v>0</v>
      </c>
      <c r="J487" s="66">
        <f ca="1">IFERROR(__xludf.DUMMYFUNCTION("IMPORTRANGE(""https://docs.google.com/spreadsheets/d/1AGHcLOeeYFL3K4b9R1dSzyJy00PE_ra89DNTVfnxSWM/edit?usp=sharing"",""รวมที่ชุมชน!U27"")"),0)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IFERROR(__xludf.DUMMYFUNCTION("IMPORTRANGE(""https://docs.google.com/spreadsheets/d/1C3CXT74ZlgGe6_JY_1olB1XN4rF0dxEuIIF-xsYjHgg/edit?usp=sharing"",""งบกองทุน!Es38"")"),30)</f>
        <v>30</v>
      </c>
      <c r="J488" s="66">
        <f ca="1">IFERROR(__xludf.DUMMYFUNCTION("IMPORTRANGE(""https://docs.google.com/spreadsheets/d/1AGHcLOeeYFL3K4b9R1dSzyJy00PE_ra89DNTVfnxSWM/edit?usp=sharing"",""รวมที่ชุมชน!V27"")"),0)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IFERROR(__xludf.DUMMYFUNCTION("IMPORTRANGE(""https://docs.google.com/spreadsheets/d/1C3CXT74ZlgGe6_JY_1olB1XN4rF0dxEuIIF-xsYjHgg/edit?usp=sharing"",""งบกองทุน!Et38"")"),0)</f>
        <v>0</v>
      </c>
      <c r="J489" s="111">
        <f ca="1">IFERROR(__xludf.DUMMYFUNCTION("IMPORTRANGE(""https://docs.google.com/spreadsheets/d/1AGHcLOeeYFL3K4b9R1dSzyJy00PE_ra89DNTVfnxSWM/edit?usp=sharing"",""รวมที่ชุมชน!X27"")"),0)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50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4550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4550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IFERROR(__xludf.DUMMYFUNCTION("IMPORTRANGE(""https://docs.google.com/spreadsheets/d/1C3CXT74ZlgGe6_JY_1olB1XN4rF0dxEuIIF-xsYjHgg/edit?usp=sharing"",""งบกองทุน!Ev38"")"),0)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IFERROR(__xludf.DUMMYFUNCTION("IMPORTRANGE(""https://docs.google.com/spreadsheets/d/1C3CXT74ZlgGe6_JY_1olB1XN4rF0dxEuIIF-xsYjHgg/edit?usp=sharing"",""งบกองทุน!Ew38"")"),4550)</f>
        <v>4550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IFERROR(__xludf.DUMMYFUNCTION("IMPORTRANGE(""https://docs.google.com/spreadsheets/d/1C3CXT74ZlgGe6_JY_1olB1XN4rF0dxEuIIF-xsYjHgg/edit?usp=sharing"",""งบกองทุน!EZ38"")"),50)</f>
        <v>50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IFERROR(__xludf.DUMMYFUNCTION("IMPORTRANGE(""https://docs.google.com/spreadsheets/d/1C3CXT74ZlgGe6_JY_1olB1XN4rF0dxEuIIF-xsYjHgg/edit?usp=sharing"",""งบกองทุน!ff38"")"),0)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IFERROR(__xludf.DUMMYFUNCTION("IMPORTRANGE(""https://docs.google.com/spreadsheets/d/1muirlRDkqiswvy_NRZ3Yh955hx-PF6_HhssUYiSJj8o/edit?usp=sharing"",""กองทุน!D38"")"),2687324.86)</f>
        <v>2687324.86</v>
      </c>
      <c r="J521" s="199">
        <f ca="1">IFERROR(__xludf.DUMMYFUNCTION("IMPORTRANGE(""https://docs.google.com/spreadsheets/d/1muirlRDkqiswvy_NRZ3Yh955hx-PF6_HhssUYiSJj8o/edit?usp=sharing"",""กองทุน!F38"")"),0)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IFERROR(__xludf.DUMMYFUNCTION("IMPORTRANGE(""https://docs.google.com/spreadsheets/d/1muirlRDkqiswvy_NRZ3Yh955hx-PF6_HhssUYiSJj8o/edit?usp=sharing"",""กองทุน!C38"")"),180)</f>
        <v>180</v>
      </c>
      <c r="J522" s="199">
        <f ca="1">IFERROR(__xludf.DUMMYFUNCTION("IMPORTRANGE(""https://docs.google.com/spreadsheets/d/1muirlRDkqiswvy_NRZ3Yh955hx-PF6_HhssUYiSJj8o/edit?usp=sharing"",""กองทุน!E38"")"),0)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IFERROR(__xludf.DUMMYFUNCTION("IMPORTRANGE(""https://docs.google.com/spreadsheets/d/1muirlRDkqiswvy_NRZ3Yh955hx-PF6_HhssUYiSJj8o/edit?usp=sharing"",""กองทุน!I38"")"),13360089.06)</f>
        <v>13360089.060000001</v>
      </c>
      <c r="J523" s="199">
        <f ca="1">IFERROR(__xludf.DUMMYFUNCTION("IMPORTRANGE(""https://docs.google.com/spreadsheets/d/1muirlRDkqiswvy_NRZ3Yh955hx-PF6_HhssUYiSJj8o/edit?usp=sharing"",""กองทุน!K38"")"),145618.19)</f>
        <v>145618.19</v>
      </c>
      <c r="K523" s="200">
        <f t="shared" ca="1" si="118"/>
        <v>1.0899492461916267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IFERROR(__xludf.DUMMYFUNCTION("IMPORTRANGE(""https://docs.google.com/spreadsheets/d/1muirlRDkqiswvy_NRZ3Yh955hx-PF6_HhssUYiSJj8o/edit?usp=sharing"",""กองทุน!H38"")"),620)</f>
        <v>620</v>
      </c>
      <c r="J524" s="199">
        <f ca="1">IFERROR(__xludf.DUMMYFUNCTION("IMPORTRANGE(""https://docs.google.com/spreadsheets/d/1muirlRDkqiswvy_NRZ3Yh955hx-PF6_HhssUYiSJj8o/edit?usp=sharing"",""กองทุน!J38"")"),11)</f>
        <v>11</v>
      </c>
      <c r="K524" s="200">
        <f t="shared" ca="1" si="118"/>
        <v>1.7741935483870968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IFERROR(__xludf.DUMMYFUNCTION("IMPORTRANGE(""https://docs.google.com/spreadsheets/d/1muirlRDkqiswvy_NRZ3Yh955hx-PF6_HhssUYiSJj8o/edit?usp=sharing"",""กองทุน!N38"")"),2690483.62)</f>
        <v>2690483.62</v>
      </c>
      <c r="J525" s="199">
        <f ca="1">IFERROR(__xludf.DUMMYFUNCTION("IMPORTRANGE(""https://docs.google.com/spreadsheets/d/1muirlRDkqiswvy_NRZ3Yh955hx-PF6_HhssUYiSJj8o/edit?usp=sharing"",""กองทุน!P38"")"),2549.21)</f>
        <v>2549.21</v>
      </c>
      <c r="K525" s="200">
        <f t="shared" ca="1" si="118"/>
        <v>9.4749136588313437E-2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IFERROR(__xludf.DUMMYFUNCTION("IMPORTRANGE(""https://docs.google.com/spreadsheets/d/1muirlRDkqiswvy_NRZ3Yh955hx-PF6_HhssUYiSJj8o/edit?usp=sharing"",""กองทุน!M38"")"),139)</f>
        <v>139</v>
      </c>
      <c r="J526" s="199">
        <f ca="1">IFERROR(__xludf.DUMMYFUNCTION("IMPORTRANGE(""https://docs.google.com/spreadsheets/d/1muirlRDkqiswvy_NRZ3Yh955hx-PF6_HhssUYiSJj8o/edit?usp=sharing"",""กองทุน!O38"")"),5)</f>
        <v>5</v>
      </c>
      <c r="K526" s="200">
        <f t="shared" ca="1" si="118"/>
        <v>3.5971223021582732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IFERROR(__xludf.DUMMYFUNCTION("IMPORTRANGE(""https://docs.google.com/spreadsheets/d/1muirlRDkqiswvy_NRZ3Yh955hx-PF6_HhssUYiSJj8o/edit?usp=sharing"",""กองทุน!S38"")"),4000000)</f>
        <v>4000000</v>
      </c>
      <c r="J527" s="199">
        <f ca="1">IFERROR(__xludf.DUMMYFUNCTION("IMPORTRANGE(""https://docs.google.com/spreadsheets/d/1muirlRDkqiswvy_NRZ3Yh955hx-PF6_HhssUYiSJj8o/edit?usp=sharing"",""กองทุน!U38"")"),0)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IFERROR(__xludf.DUMMYFUNCTION("IMPORTRANGE(""https://docs.google.com/spreadsheets/d/1muirlRDkqiswvy_NRZ3Yh955hx-PF6_HhssUYiSJj8o/edit?usp=sharing"",""กองทุน!R38"")"),135)</f>
        <v>135</v>
      </c>
      <c r="J528" s="321">
        <f ca="1">IFERROR(__xludf.DUMMYFUNCTION("IMPORTRANGE(""https://docs.google.com/spreadsheets/d/1muirlRDkqiswvy_NRZ3Yh955hx-PF6_HhssUYiSJj8o/edit?usp=sharing"",""กองทุน!T38"")"),0)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242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3349870</v>
      </c>
      <c r="M6" s="16">
        <f t="shared" si="0"/>
        <v>6560</v>
      </c>
      <c r="N6" s="17">
        <f ca="1">IF(L6&gt;0,M6*100/L6,0)</f>
        <v>0.19582849483711309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1059000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IFERROR(__xludf.DUMMYFUNCTION("IMPORTRANGE(""https://docs.google.com/spreadsheets/d/1C3CXT74ZlgGe6_JY_1olB1XN4rF0dxEuIIF-xsYjHgg/edit?usp=sharing"",""พรบ!C56"")"),1059000)</f>
        <v>1059000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IFERROR(__xludf.DUMMYFUNCTION("IMPORTRANGE(""https://docs.google.com/spreadsheets/d/1C3CXT74ZlgGe6_JY_1olB1XN4rF0dxEuIIF-xsYjHgg/edit?usp=sharing"",""พรบ!D56"")"),469000)</f>
        <v>469000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IFERROR(__xludf.DUMMYFUNCTION("IMPORTRANGE(""https://docs.google.com/spreadsheets/d/1C3CXT74ZlgGe6_JY_1olB1XN4rF0dxEuIIF-xsYjHgg/edit?usp=sharing"",""พรบ!E56"")"),590000)</f>
        <v>590000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IFERROR(__xludf.DUMMYFUNCTION("IMPORTRANGE(""https://docs.google.com/spreadsheets/d/1C3CXT74ZlgGe6_JY_1olB1XN4rF0dxEuIIF-xsYjHgg/edit?usp=sharing"",""พรบ!H56"")"),1)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IFERROR(__xludf.DUMMYFUNCTION("IMPORTRANGE(""https://docs.google.com/spreadsheets/d/1C3CXT74ZlgGe6_JY_1olB1XN4rF0dxEuIIF-xsYjHgg/edit?usp=sharing"",""พรบ!I56"")"),70)</f>
        <v>70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IFERROR(__xludf.DUMMYFUNCTION("IMPORTRANGE(""https://docs.google.com/spreadsheets/d/1C3CXT74ZlgGe6_JY_1olB1XN4rF0dxEuIIF-xsYjHgg/edit?usp=sharing"",""พรบ!J56"")"),0)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IFERROR(__xludf.DUMMYFUNCTION("IMPORTRANGE(""https://docs.google.com/spreadsheets/d/1C3CXT74ZlgGe6_JY_1olB1XN4rF0dxEuIIF-xsYjHgg/edit?usp=sharing"",""พรบ!K56"")"),0)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IFERROR(__xludf.DUMMYFUNCTION("IMPORTRANGE(""https://docs.google.com/spreadsheets/d/1C3CXT74ZlgGe6_JY_1olB1XN4rF0dxEuIIF-xsYjHgg/edit?usp=sharing"",""พรบ!L56"")"),0)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IFERROR(__xludf.DUMMYFUNCTION("IMPORTRANGE(""https://docs.google.com/spreadsheets/d/1C3CXT74ZlgGe6_JY_1olB1XN4rF0dxEuIIF-xsYjHgg/edit?usp=sharing"",""พรบ!M56"")"),0)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IFERROR(__xludf.DUMMYFUNCTION("IMPORTRANGE(""https://docs.google.com/spreadsheets/d/1C3CXT74ZlgGe6_JY_1olB1XN4rF0dxEuIIF-xsYjHgg/edit?usp=sharing"",""พรบ!O56"")"),0)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IFERROR(__xludf.DUMMYFUNCTION("IMPORTRANGE(""https://docs.google.com/spreadsheets/d/1C3CXT74ZlgGe6_JY_1olB1XN4rF0dxEuIIF-xsYjHgg/edit?usp=sharing"",""พรบ!Q56"")"),0)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IFERROR(__xludf.DUMMYFUNCTION("IMPORTRANGE(""https://docs.google.com/spreadsheets/d/1C3CXT74ZlgGe6_JY_1olB1XN4rF0dxEuIIF-xsYjHgg/edit?usp=sharing"",""พรบ!R56"")"),0)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IFERROR(__xludf.DUMMYFUNCTION("IMPORTRANGE(""https://docs.google.com/spreadsheets/d/1C3CXT74ZlgGe6_JY_1olB1XN4rF0dxEuIIF-xsYjHgg/edit?usp=sharing"",""พรบ!S56"")"),0)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IFERROR(__xludf.DUMMYFUNCTION("IMPORTRANGE(""https://docs.google.com/spreadsheets/d/1C3CXT74ZlgGe6_JY_1olB1XN4rF0dxEuIIF-xsYjHgg/edit?usp=sharing"",""พรบ!T56"")"),0)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IFERROR(__xludf.DUMMYFUNCTION("IMPORTRANGE(""https://docs.google.com/spreadsheets/d/1C3CXT74ZlgGe6_JY_1olB1XN4rF0dxEuIIF-xsYjHgg/edit?usp=sharing"",""พรบ!U56"")"),0)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IFERROR(__xludf.DUMMYFUNCTION("IMPORTRANGE(""https://docs.google.com/spreadsheets/d/1C3CXT74ZlgGe6_JY_1olB1XN4rF0dxEuIIF-xsYjHgg/edit?usp=sharing"",""พรบ!V56"")"),0)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IFERROR(__xludf.DUMMYFUNCTION("IMPORTRANGE(""https://docs.google.com/spreadsheets/d/1C3CXT74ZlgGe6_JY_1olB1XN4rF0dxEuIIF-xsYjHgg/edit?usp=sharing"",""พรบ!W56"")"),0)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IFERROR(__xludf.DUMMYFUNCTION("IMPORTRANGE(""https://docs.google.com/spreadsheets/d/1C3CXT74ZlgGe6_JY_1olB1XN4rF0dxEuIIF-xsYjHgg/edit?usp=sharing"",""พรบ!Z56"")"),82440)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IFERROR(__xludf.DUMMYFUNCTION("IMPORTRANGE(""https://docs.google.com/spreadsheets/d/1C3CXT74ZlgGe6_JY_1olB1XN4rF0dxEuIIF-xsYjHgg/edit?usp=sharing"",""พรบ!AA56"")"),20)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102000</v>
      </c>
      <c r="M68" s="138">
        <f t="shared" si="16"/>
        <v>3360</v>
      </c>
      <c r="N68" s="137">
        <f ca="1">IF(L68&gt;0,M68*100/L68,0)</f>
        <v>3.2941176470588234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102000</v>
      </c>
      <c r="M71" s="139">
        <f>SUM(M72:M73)</f>
        <v>3360</v>
      </c>
      <c r="N71" s="49">
        <f t="shared" ca="1" si="17"/>
        <v>3.2941176470588234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IFERROR(__xludf.DUMMYFUNCTION("IMPORTRANGE(""https://docs.google.com/spreadsheets/d/1C3CXT74ZlgGe6_JY_1olB1XN4rF0dxEuIIF-xsYjHgg/edit?usp=sharing"",""พรบ!AD56"")"),0)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102000</v>
      </c>
      <c r="M73" s="52">
        <f t="shared" si="18"/>
        <v>3360</v>
      </c>
      <c r="N73" s="52">
        <f t="shared" ca="1" si="17"/>
        <v>3.2941176470588234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3360</v>
      </c>
      <c r="N89" s="147">
        <f t="shared" ref="N89:N92" ca="1" si="22">+IF(L89&gt;0,M89*100/L89,0)</f>
        <v>8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3360</v>
      </c>
      <c r="N91" s="49">
        <f t="shared" ca="1" si="22"/>
        <v>8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IFERROR(__xludf.DUMMYFUNCTION("IMPORTRANGE(""https://docs.google.com/spreadsheets/d/1C3CXT74ZlgGe6_JY_1olB1XN4rF0dxEuIIF-xsYjHgg/edit?usp=sharing"",""พรบ!AH56"")"),42000)</f>
        <v>42000</v>
      </c>
      <c r="M92" s="53">
        <v>3360</v>
      </c>
      <c r="N92" s="52">
        <f t="shared" ca="1" si="22"/>
        <v>8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370"/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IFERROR(__xludf.DUMMYFUNCTION("IMPORTRANGE(""https://docs.google.com/spreadsheets/d/1C3CXT74ZlgGe6_JY_1olB1XN4rF0dxEuIIF-xsYjHgg/edit?usp=sharing"",""กปร!C56"")"),36000)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3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45000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45000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IFERROR(__xludf.DUMMYFUNCTION("IMPORTRANGE(""https://docs.google.com/spreadsheets/d/1C3CXT74ZlgGe6_JY_1olB1XN4rF0dxEuIIF-xsYjHgg/edit?usp=sharing"",""พรบ!AJ56"")"),45000)</f>
        <v>45000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IFERROR(__xludf.DUMMYFUNCTION("IMPORTRANGE(""https://docs.google.com/spreadsheets/d/1C3CXT74ZlgGe6_JY_1olB1XN4rF0dxEuIIF-xsYjHgg/edit?usp=sharing"",""พรบ!AK56"")"),3)</f>
        <v>3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IFERROR(__xludf.DUMMYFUNCTION("IMPORTRANGE(""https://docs.google.com/spreadsheets/d/1C3CXT74ZlgGe6_JY_1olB1XN4rF0dxEuIIF-xsYjHgg/edit?usp=sharing"",""กปร!D56"")"),15000)</f>
        <v>15000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IFERROR(__xludf.DUMMYFUNCTION("IMPORTRANGE(""https://docs.google.com/spreadsheets/d/1C3CXT74ZlgGe6_JY_1olB1XN4rF0dxEuIIF-xsYjHgg/edit?usp=sharing"",""พรบ!AL56"")"),3)</f>
        <v>3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IFERROR(__xludf.DUMMYFUNCTION("IMPORTRANGE(""https://docs.google.com/spreadsheets/d/1C3CXT74ZlgGe6_JY_1olB1XN4rF0dxEuIIF-xsYjHgg/edit?usp=sharing"",""กปร!E56"")"),24000)</f>
        <v>24000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IFERROR(__xludf.DUMMYFUNCTION("IMPORTRANGE(""https://docs.google.com/spreadsheets/d/1C3CXT74ZlgGe6_JY_1olB1XN4rF0dxEuIIF-xsYjHgg/edit?usp=sharing"",""พรบ!AM56"")"),7500)</f>
        <v>7500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IFERROR(__xludf.DUMMYFUNCTION("IMPORTRANGE(""https://docs.google.com/spreadsheets/d/1C3CXT74ZlgGe6_JY_1olB1XN4rF0dxEuIIF-xsYjHgg/edit?usp=sharing"",""พรบ!AO56"")"),10000)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IFERROR(__xludf.DUMMYFUNCTION("IMPORTRANGE(""https://docs.google.com/spreadsheets/d/1C3CXT74ZlgGe6_JY_1olB1XN4rF0dxEuIIF-xsYjHgg/edit?usp=sharing"",""พรบ!AP56"")"),10000)</f>
        <v>10000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IFERROR(__xludf.DUMMYFUNCTION("IMPORTRANGE(""https://docs.google.com/spreadsheets/d/1C3CXT74ZlgGe6_JY_1olB1XN4rF0dxEuIIF-xsYjHgg/edit?usp=sharing"",""กปร!F56"")"),3500)</f>
        <v>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IFERROR(__xludf.DUMMYFUNCTION("IMPORTRANGE(""https://docs.google.com/spreadsheets/d/1C3CXT74ZlgGe6_JY_1olB1XN4rF0dxEuIIF-xsYjHgg/edit?usp=sharing"",""พรบ!AQ56"")"),0)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IFERROR(__xludf.DUMMYFUNCTION("IMPORTRANGE(""https://docs.google.com/spreadsheets/d/1C3CXT74ZlgGe6_JY_1olB1XN4rF0dxEuIIF-xsYjHgg/edit?usp=sharing"",""กปร!G56"")"),0)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IFERROR(__xludf.DUMMYFUNCTION("IMPORTRANGE(""https://docs.google.com/spreadsheets/d/1C3CXT74ZlgGe6_JY_1olB1XN4rF0dxEuIIF-xsYjHgg/edit?usp=sharing"",""พรบ!AR56"")"),0)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IFERROR(__xludf.DUMMYFUNCTION("IMPORTRANGE(""https://docs.google.com/spreadsheets/d/1C3CXT74ZlgGe6_JY_1olB1XN4rF0dxEuIIF-xsYjHgg/edit?usp=sharing"",""พรบ!AS56"")"),0)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IFERROR(__xludf.DUMMYFUNCTION("IMPORTRANGE(""https://docs.google.com/spreadsheets/d/1C3CXT74ZlgGe6_JY_1olB1XN4rF0dxEuIIF-xsYjHgg/edit?usp=sharing"",""กปร!H56"")"),0)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IFERROR(__xludf.DUMMYFUNCTION("IMPORTRANGE(""https://docs.google.com/spreadsheets/d/1C3CXT74ZlgGe6_JY_1olB1XN4rF0dxEuIIF-xsYjHgg/edit?usp=sharing"",""พรบ!AT56"")"),0)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IFERROR(__xludf.DUMMYFUNCTION("IMPORTRANGE(""https://docs.google.com/spreadsheets/d/1C3CXT74ZlgGe6_JY_1olB1XN4rF0dxEuIIF-xsYjHgg/edit?usp=sharing"",""พรบ!AU56"")"),0)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IFERROR(__xludf.DUMMYFUNCTION("IMPORTRANGE(""https://docs.google.com/spreadsheets/d/1C3CXT74ZlgGe6_JY_1olB1XN4rF0dxEuIIF-xsYjHgg/edit?usp=sharing"",""กปร!J56"")"),0)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IFERROR(__xludf.DUMMYFUNCTION("IMPORTRANGE(""https://docs.google.com/spreadsheets/d/1C3CXT74ZlgGe6_JY_1olB1XN4rF0dxEuIIF-xsYjHgg/edit?usp=sharing"",""พรบ!AY56"")"),20210)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IFERROR(__xludf.DUMMYFUNCTION("IMPORTRANGE(""https://docs.google.com/spreadsheets/d/1C3CXT74ZlgGe6_JY_1olB1XN4rF0dxEuIIF-xsYjHgg/edit?usp=sharing"",""พรบ!BA56"")"),14)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IFERROR(__xludf.DUMMYFUNCTION("IMPORTRANGE(""https://docs.google.com/spreadsheets/d/1C3CXT74ZlgGe6_JY_1olB1XN4rF0dxEuIIF-xsYjHgg/edit?usp=sharing"",""พรบ!BE56"")"),71400)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/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IFERROR(__xludf.DUMMYFUNCTION("IMPORTRANGE(""https://docs.google.com/spreadsheets/d/1C3CXT74ZlgGe6_JY_1olB1XN4rF0dxEuIIF-xsYjHgg/edit?usp=sharing"",""พรบ!BF56"")"),1)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IFERROR(__xludf.DUMMYFUNCTION("IMPORTRANGE(""https://docs.google.com/spreadsheets/d/1C3CXT74ZlgGe6_JY_1olB1XN4rF0dxEuIIF-xsYjHgg/edit?usp=sharing"",""พรบ!BG56"")"),20)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IFERROR(__xludf.DUMMYFUNCTION("IMPORTRANGE(""https://docs.google.com/spreadsheets/d/1C3CXT74ZlgGe6_JY_1olB1XN4rF0dxEuIIF-xsYjHgg/edit?usp=sharing"",""พรบ!BH56"")"),20)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IFERROR(__xludf.DUMMYFUNCTION("IMPORTRANGE(""https://docs.google.com/spreadsheets/d/1C3CXT74ZlgGe6_JY_1olB1XN4rF0dxEuIIF-xsYjHgg/edit?usp=sharing"",""พรบ!BI56"")"),1)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3200</v>
      </c>
      <c r="N185" s="178">
        <f ca="1">IF(L185&gt;0,M185*100/L185,0)</f>
        <v>1.7429193899782136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3200</v>
      </c>
      <c r="N187" s="49">
        <f t="shared" ca="1" si="42"/>
        <v>1.7429193899782136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IFERROR(__xludf.DUMMYFUNCTION("IMPORTRANGE(""https://docs.google.com/spreadsheets/d/1C3CXT74ZlgGe6_JY_1olB1XN4rF0dxEuIIF-xsYjHgg/edit?usp=sharing"",""พรบ!BL56"")"),183600)</f>
        <v>183600</v>
      </c>
      <c r="M189" s="53">
        <v>3200</v>
      </c>
      <c r="N189" s="52">
        <f t="shared" ca="1" si="42"/>
        <v>1.7429193899782136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IFERROR(__xludf.DUMMYFUNCTION("IMPORTRANGE(""https://docs.google.com/spreadsheets/d/1C3CXT74ZlgGe6_JY_1olB1XN4rF0dxEuIIF-xsYjHgg/edit?usp=sharing"",""พรบ!BM56"")"),20)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IFERROR(__xludf.DUMMYFUNCTION("IMPORTRANGE(""https://docs.google.com/spreadsheets/d/1C3CXT74ZlgGe6_JY_1olB1XN4rF0dxEuIIF-xsYjHgg/edit?usp=sharing"",""พรบ!BP56"")"),0)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1060</v>
      </c>
      <c r="J228" s="197">
        <f ca="1">J240</f>
        <v>0</v>
      </c>
      <c r="K228" s="178">
        <f ca="1">IF(I228&gt;0,J228*100/I228,0)</f>
        <v>0</v>
      </c>
      <c r="L228" s="179">
        <f ca="1">L229+L230</f>
        <v>1831220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1831220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IFERROR(__xludf.DUMMYFUNCTION("IMPORTRANGE(""https://docs.google.com/spreadsheets/d/1C3CXT74ZlgGe6_JY_1olB1XN4rF0dxEuIIF-xsYjHgg/edit?usp=sharing"",""พรบ!BX56"")"),306000)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IFERROR(__xludf.DUMMYFUNCTION("IMPORTRANGE(""https://docs.google.com/spreadsheets/d/1C3CXT74ZlgGe6_JY_1olB1XN4rF0dxEuIIF-xsYjHgg/edit?usp=sharing"",""พรบ!BY56"")"),1525220)</f>
        <v>1525220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IFERROR(__xludf.DUMMYFUNCTION("IMPORTRANGE(""https://docs.google.com/spreadsheets/d/1AGHcLOeeYFL3K4b9R1dSzyJy00PE_ra89DNTVfnxSWM/edit?usp=sharing"",""รวมที่ทำกิน!J45"")"),117)</f>
        <v>117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IFERROR(__xludf.DUMMYFUNCTION("IMPORTRANGE(""https://docs.google.com/spreadsheets/d/1C3CXT74ZlgGe6_JY_1olB1XN4rF0dxEuIIF-xsYjHgg/edit?usp=sharing"",""พรบ!BZ56"")"),12500)</f>
        <v>12500</v>
      </c>
      <c r="J235" s="66">
        <f ca="1">IFERROR(__xludf.DUMMYFUNCTION("IMPORTRANGE(""https://docs.google.com/spreadsheets/d/1AGHcLOeeYFL3K4b9R1dSzyJy00PE_ra89DNTVfnxSWM/edit?usp=sharing"",""รวมที่ทำกิน!L45"")"),1381.25)</f>
        <v>1381.25</v>
      </c>
      <c r="K235" s="200">
        <f t="shared" ca="1" si="52"/>
        <v>11.05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IFERROR(__xludf.DUMMYFUNCTION("IMPORTRANGE(""https://docs.google.com/spreadsheets/d/1C3CXT74ZlgGe6_JY_1olB1XN4rF0dxEuIIF-xsYjHgg/edit?usp=sharing"",""พรบ!CA56"")"),1060)</f>
        <v>1060</v>
      </c>
      <c r="J236" s="66">
        <f ca="1">IFERROR(__xludf.DUMMYFUNCTION("IMPORTRANGE(""https://docs.google.com/spreadsheets/d/1AGHcLOeeYFL3K4b9R1dSzyJy00PE_ra89DNTVfnxSWM/edit?usp=sharing"",""รวมที่ทำกิน!O45"")"),317)</f>
        <v>317</v>
      </c>
      <c r="K236" s="200">
        <f t="shared" ca="1" si="52"/>
        <v>29.90566037735849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IFERROR(__xludf.DUMMYFUNCTION("IMPORTRANGE(""https://docs.google.com/spreadsheets/d/1AGHcLOeeYFL3K4b9R1dSzyJy00PE_ra89DNTVfnxSWM/edit?usp=sharing"",""รวมที่ทำกิน!Q45"")"),7028.3)</f>
        <v>7028.3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IFERROR(__xludf.DUMMYFUNCTION("IMPORTRANGE(""https://docs.google.com/spreadsheets/d/1C3CXT74ZlgGe6_JY_1olB1XN4rF0dxEuIIF-xsYjHgg/edit?usp=sharing"",""พรบ!CB56"")"),1060)</f>
        <v>1060</v>
      </c>
      <c r="J238" s="66">
        <f ca="1">IFERROR(__xludf.DUMMYFUNCTION("IMPORTRANGE(""https://docs.google.com/spreadsheets/d/1AGHcLOeeYFL3K4b9R1dSzyJy00PE_ra89DNTVfnxSWM/edit?usp=sharing"",""รวมที่ทำกิน!S45"")"),0)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IFERROR(__xludf.DUMMYFUNCTION("IMPORTRANGE(""https://docs.google.com/spreadsheets/d/1C3CXT74ZlgGe6_JY_1olB1XN4rF0dxEuIIF-xsYjHgg/edit?usp=sharing"",""พรบ!CC56"")"),1060)</f>
        <v>1060</v>
      </c>
      <c r="J240" s="66">
        <f ca="1">IFERROR(__xludf.DUMMYFUNCTION("IMPORTRANGE(""https://docs.google.com/spreadsheets/d/1AGHcLOeeYFL3K4b9R1dSzyJy00PE_ra89DNTVfnxSWM/edit?usp=sharing"",""รวมที่ทำกิน!W45"")"),0)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IFERROR(__xludf.DUMMYFUNCTION("IMPORTRANGE(""https://docs.google.com/spreadsheets/d/1AGHcLOeeYFL3K4b9R1dSzyJy00PE_ra89DNTVfnxSWM/edit?usp=sharing"",""รวมที่ทำกิน!Y45"")"),0)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3344991</v>
      </c>
      <c r="M242" s="213">
        <f t="shared" si="53"/>
        <v>40290.300000000003</v>
      </c>
      <c r="N242" s="213">
        <f ca="1">+IF(L242&gt;0,M242*100/L242,0)</f>
        <v>1.2044965143403974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662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1007200</v>
      </c>
      <c r="M244" s="228">
        <f t="shared" si="56"/>
        <v>10838.7</v>
      </c>
      <c r="N244" s="228">
        <f ca="1">+IF(L244&gt;0,M244*100/L244,0)</f>
        <v>1.0761219221604448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140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1007200</v>
      </c>
      <c r="M247" s="49">
        <f t="shared" si="58"/>
        <v>10838.7</v>
      </c>
      <c r="N247" s="49">
        <f t="shared" ca="1" si="57"/>
        <v>1.0761219221604448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IFERROR(__xludf.DUMMYFUNCTION("IMPORTRANGE(""https://docs.google.com/spreadsheets/d/1C3CXT74ZlgGe6_JY_1olB1XN4rF0dxEuIIF-xsYjHgg/edit?usp=sharing"",""งบกองทุน!e56"")"),1007200)</f>
        <v>1007200</v>
      </c>
      <c r="M249" s="52">
        <f>SUM(M250:M253)</f>
        <v>10838.7</v>
      </c>
      <c r="N249" s="52">
        <f t="shared" ca="1" si="57"/>
        <v>1.0761219221604448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10838.7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IFERROR(__xludf.DUMMYFUNCTION("IMPORTRANGE(""https://docs.google.com/spreadsheets/d/1C3CXT74ZlgGe6_JY_1olB1XN4rF0dxEuIIF-xsYjHgg/edit?usp=sharing"",""งบกองทุน!f56"")"),0)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662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IFERROR(__xludf.DUMMYFUNCTION("IMPORTRANGE(""https://docs.google.com/spreadsheets/d/1C3CXT74ZlgGe6_JY_1olB1XN4rF0dxEuIIF-xsYjHgg/edit?usp=sharing"",""งบกองทุน!H56"")"),140)</f>
        <v>140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IFERROR(__xludf.DUMMYFUNCTION("IMPORTRANGE(""https://docs.google.com/spreadsheets/d/1C3CXT74ZlgGe6_JY_1olB1XN4rF0dxEuIIF-xsYjHgg/edit?usp=sharing"",""งบกองทุน!i56"")"),162)</f>
        <v>162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140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IFERROR(__xludf.DUMMYFUNCTION("IMPORTRANGE(""https://docs.google.com/spreadsheets/d/1C3CXT74ZlgGe6_JY_1olB1XN4rF0dxEuIIF-xsYjHgg/edit?usp=sharing"",""งบกองทุน!k56"")"),500)</f>
        <v>500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140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IFERROR(__xludf.DUMMYFUNCTION("IMPORTRANGE(""https://docs.google.com/spreadsheets/d/1C3CXT74ZlgGe6_JY_1olB1XN4rF0dxEuIIF-xsYjHgg/edit?usp=sharing"",""งบกองทุน!m56"")"),0)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662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IFERROR(__xludf.DUMMYFUNCTION("IMPORTRANGE(""https://docs.google.com/spreadsheets/d/1C3CXT74ZlgGe6_JY_1olB1XN4rF0dxEuIIF-xsYjHgg/edit?usp=sharing"",""งบกองทุน!o56"")"),500)</f>
        <v>500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IFERROR(__xludf.DUMMYFUNCTION("IMPORTRANGE(""https://docs.google.com/spreadsheets/d/1C3CXT74ZlgGe6_JY_1olB1XN4rF0dxEuIIF-xsYjHgg/edit?usp=sharing"",""งบกองทุน!p56"")"),162)</f>
        <v>162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9935.48</v>
      </c>
      <c r="N275" s="228">
        <f ca="1">+IF(L275&gt;0,M275*100/L275,0)</f>
        <v>0.96599774433166108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9935.48</v>
      </c>
      <c r="N278" s="49">
        <f t="shared" ca="1" si="65"/>
        <v>0.96599774433166108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IFERROR(__xludf.DUMMYFUNCTION("IMPORTRANGE(""https://docs.google.com/spreadsheets/d/1C3CXT74ZlgGe6_JY_1olB1XN4rF0dxEuIIF-xsYjHgg/edit?usp=sharing"",""งบกองทุน!s56"")"),1028520)</f>
        <v>1028520</v>
      </c>
      <c r="M280" s="52">
        <f>SUM(M281:M284)</f>
        <v>9935.48</v>
      </c>
      <c r="N280" s="52">
        <f t="shared" ca="1" si="65"/>
        <v>0.96599774433166108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9935.48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IFERROR(__xludf.DUMMYFUNCTION("IMPORTRANGE(""https://docs.google.com/spreadsheets/d/1C3CXT74ZlgGe6_JY_1olB1XN4rF0dxEuIIF-xsYjHgg/edit?usp=sharing"",""งบกองทุน!v56"")"),100)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IFERROR(__xludf.DUMMYFUNCTION("IMPORTRANGE(""https://docs.google.com/spreadsheets/d/1C3CXT74ZlgGe6_JY_1olB1XN4rF0dxEuIIF-xsYjHgg/edit?usp=sharing"",""งบกองทุน!w56"")"),1000)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IFERROR(__xludf.DUMMYFUNCTION("IMPORTRANGE(""https://docs.google.com/spreadsheets/d/1C3CXT74ZlgGe6_JY_1olB1XN4rF0dxEuIIF-xsYjHgg/edit?usp=sharing"",""งบกองทุน!x56"")"),100)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174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195900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58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195900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IFERROR(__xludf.DUMMYFUNCTION("IMPORTRANGE(""https://docs.google.com/spreadsheets/d/1C3CXT74ZlgGe6_JY_1olB1XN4rF0dxEuIIF-xsYjHgg/edit?usp=sharing"",""งบกองทุน!aa56"")"),195900)</f>
        <v>195900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58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IFERROR(__xludf.DUMMYFUNCTION("IMPORTRANGE(""https://docs.google.com/spreadsheets/d/1C3CXT74ZlgGe6_JY_1olB1XN4rF0dxEuIIF-xsYjHgg/edit?usp=sharing"",""งบกองทุน!ae56"")"),10)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IFERROR(__xludf.DUMMYFUNCTION("IMPORTRANGE(""https://docs.google.com/spreadsheets/d/1C3CXT74ZlgGe6_JY_1olB1XN4rF0dxEuIIF-xsYjHgg/edit?usp=sharing"",""งบกองทุน!ad56"")"),30)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IFERROR(__xludf.DUMMYFUNCTION("IMPORTRANGE(""https://docs.google.com/spreadsheets/d/1C3CXT74ZlgGe6_JY_1olB1XN4rF0dxEuIIF-xsYjHgg/edit?usp=sharing"",""งบกองทุน!af56"")"),10)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IFERROR(__xludf.DUMMYFUNCTION("IMPORTRANGE(""https://docs.google.com/spreadsheets/d/1C3CXT74ZlgGe6_JY_1olB1XN4rF0dxEuIIF-xsYjHgg/edit?usp=sharing"",""งบกองทุน!ag56"")"),10)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IFERROR(__xludf.DUMMYFUNCTION("IMPORTRANGE(""https://docs.google.com/spreadsheets/d/1C3CXT74ZlgGe6_JY_1olB1XN4rF0dxEuIIF-xsYjHgg/edit?usp=sharing"",""งบกองทุน!ai56"")"),38)</f>
        <v>38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IFERROR(__xludf.DUMMYFUNCTION("IMPORTRANGE(""https://docs.google.com/spreadsheets/d/1C3CXT74ZlgGe6_JY_1olB1XN4rF0dxEuIIF-xsYjHgg/edit?usp=sharing"",""งบกองทุน!ah56"")"),114)</f>
        <v>114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IFERROR(__xludf.DUMMYFUNCTION("IMPORTRANGE(""https://docs.google.com/spreadsheets/d/1C3CXT74ZlgGe6_JY_1olB1XN4rF0dxEuIIF-xsYjHgg/edit?usp=sharing"",""งบกองทุน!aj56"")"),38)</f>
        <v>38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IFERROR(__xludf.DUMMYFUNCTION("IMPORTRANGE(""https://docs.google.com/spreadsheets/d/1C3CXT74ZlgGe6_JY_1olB1XN4rF0dxEuIIF-xsYjHgg/edit?usp=sharing"",""งบกองทุน!ak56"")"),38)</f>
        <v>38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IFERROR(__xludf.DUMMYFUNCTION("IMPORTRANGE(""https://docs.google.com/spreadsheets/d/1C3CXT74ZlgGe6_JY_1olB1XN4rF0dxEuIIF-xsYjHgg/edit?usp=sharing"",""งบกองทุน!al56"")"),38)</f>
        <v>38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IFERROR(__xludf.DUMMYFUNCTION("IMPORTRANGE(""https://docs.google.com/spreadsheets/d/1C3CXT74ZlgGe6_JY_1olB1XN4rF0dxEuIIF-xsYjHgg/edit?usp=sharing"",""งบกองทุน!an56"")"),10)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IFERROR(__xludf.DUMMYFUNCTION("IMPORTRANGE(""https://docs.google.com/spreadsheets/d/1C3CXT74ZlgGe6_JY_1olB1XN4rF0dxEuIIF-xsYjHgg/edit?usp=sharing"",""งบกองทุน!am56"")"),30)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IFERROR(__xludf.DUMMYFUNCTION("IMPORTRANGE(""https://docs.google.com/spreadsheets/d/1C3CXT74ZlgGe6_JY_1olB1XN4rF0dxEuIIF-xsYjHgg/edit?usp=sharing"",""งบกองทุน!ao56"")"),10)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IFERROR(__xludf.DUMMYFUNCTION("IMPORTRANGE(""https://docs.google.com/spreadsheets/d/1C3CXT74ZlgGe6_JY_1olB1XN4rF0dxEuIIF-xsYjHgg/edit?usp=sharing"",""งบกองทุน!ap56"")"),10)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48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IFERROR(__xludf.DUMMYFUNCTION("IMPORTRANGE(""https://docs.google.com/spreadsheets/d/1C3CXT74ZlgGe6_JY_1olB1XN4rF0dxEuIIF-xsYjHgg/edit?usp=sharing"",""งบกองทุน!ar56"")"),10)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IFERROR(__xludf.DUMMYFUNCTION("IMPORTRANGE(""https://docs.google.com/spreadsheets/d/1C3CXT74ZlgGe6_JY_1olB1XN4rF0dxEuIIF-xsYjHgg/edit?usp=sharing"",""งบกองทุน!as56"")"),38)</f>
        <v>38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20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95000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IFERROR(__xludf.DUMMYFUNCTION("IMPORTRANGE(""https://docs.google.com/spreadsheets/d/1C3CXT74ZlgGe6_JY_1olB1XN4rF0dxEuIIF-xsYjHgg/edit?usp=sharing"",""งบกองทุน!av56"")"),95000)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IFERROR(__xludf.DUMMYFUNCTION("IMPORTRANGE(""https://docs.google.com/spreadsheets/d/1C3CXT74ZlgGe6_JY_1olB1XN4rF0dxEuIIF-xsYjHgg/edit?usp=sharing"",""งบกองทุน!ay56"")"),20)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30344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310551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310551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IFERROR(__xludf.DUMMYFUNCTION("IMPORTRANGE(""https://docs.google.com/spreadsheets/d/1C3CXT74ZlgGe6_JY_1olB1XN4rF0dxEuIIF-xsYjHgg/edit?usp=sharing"",""งบกองทุน!Bd56"")"),310551)</f>
        <v>310551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IFERROR(__xludf.DUMMYFUNCTION("IMPORTRANGE(""https://docs.google.com/spreadsheets/d/1C3CXT74ZlgGe6_JY_1olB1XN4rF0dxEuIIF-xsYjHgg/edit?usp=sharing"",""งบกองทุน!BE56"")"),30344)</f>
        <v>30344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30344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IFERROR(__xludf.DUMMYFUNCTION("IMPORTRANGE(""https://docs.google.com/spreadsheets/d/1C3CXT74ZlgGe6_JY_1olB1XN4rF0dxEuIIF-xsYjHgg/edit?usp=sharing"",""งบกองทุน!Bf56"")"),2438)</f>
        <v>2438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30344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2438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30344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2438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IFERROR(__xludf.DUMMYFUNCTION("IMPORTRANGE(""https://docs.google.com/spreadsheets/d/1C3CXT74ZlgGe6_JY_1olB1XN4rF0dxEuIIF-xsYjHgg/edit?usp=sharing"",""งบกองทุน!cd56"")"),4197)</f>
        <v>4197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IFERROR(__xludf.DUMMYFUNCTION("IMPORTRANGE(""https://docs.google.com/spreadsheets/d/1C3CXT74ZlgGe6_JY_1olB1XN4rF0dxEuIIF-xsYjHgg/edit?usp=sharing"",""งบกองทุน!cd56"")"),4197)</f>
        <v>4197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IFERROR(__xludf.DUMMYFUNCTION("IMPORTRANGE(""https://docs.google.com/spreadsheets/d/1C3CXT74ZlgGe6_JY_1olB1XN4rF0dxEuIIF-xsYjHgg/edit?usp=sharing"",""งบกองทุน!cc56"")"),350)</f>
        <v>350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IFERROR(__xludf.DUMMYFUNCTION("IMPORTRANGE(""https://docs.google.com/spreadsheets/d/1C3CXT74ZlgGe6_JY_1olB1XN4rF0dxEuIIF-xsYjHgg/edit?usp=sharing"",""งบกองทุน!cz56"")"),0)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IFERROR(__xludf.DUMMYFUNCTION("IMPORTRANGE(""https://docs.google.com/spreadsheets/d/1C3CXT74ZlgGe6_JY_1olB1XN4rF0dxEuIIF-xsYjHgg/edit?usp=sharing"",""งบกองทุน!cz56"")"),0)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IFERROR(__xludf.DUMMYFUNCTION("IMPORTRANGE(""https://docs.google.com/spreadsheets/d/1C3CXT74ZlgGe6_JY_1olB1XN4rF0dxEuIIF-xsYjHgg/edit?usp=sharing"",""งบกองทุน!cy56"")"),0)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IFERROR(__xludf.DUMMYFUNCTION("IMPORTRANGE(""https://docs.google.com/spreadsheets/d/1C3CXT74ZlgGe6_JY_1olB1XN4rF0dxEuIIF-xsYjHgg/edit?usp=sharing"",""งบกองทุน!db56"")"),0)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IFERROR(__xludf.DUMMYFUNCTION("IMPORTRANGE(""https://docs.google.com/spreadsheets/d/1C3CXT74ZlgGe6_JY_1olB1XN4rF0dxEuIIF-xsYjHgg/edit?usp=sharing"",""งบกองทุน!da56"")"),0)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IFERROR(__xludf.DUMMYFUNCTION("IMPORTRANGE(""https://docs.google.com/spreadsheets/d/1C3CXT74ZlgGe6_JY_1olB1XN4rF0dxEuIIF-xsYjHgg/edit?usp=sharing"",""งบกองทุน!dd56"")"),0)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IFERROR(__xludf.DUMMYFUNCTION("IMPORTRANGE(""https://docs.google.com/spreadsheets/d/1C3CXT74ZlgGe6_JY_1olB1XN4rF0dxEuIIF-xsYjHgg/edit?usp=sharing"",""งบกองทุน!dc56"")"),0)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IFERROR(__xludf.DUMMYFUNCTION("IMPORTRANGE(""https://docs.google.com/spreadsheets/d/1C3CXT74ZlgGe6_JY_1olB1XN4rF0dxEuIIF-xsYjHgg/edit?usp=sharing"",""งบกองทุน!df56"")"),0)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IFERROR(__xludf.DUMMYFUNCTION("IMPORTRANGE(""https://docs.google.com/spreadsheets/d/1C3CXT74ZlgGe6_JY_1olB1XN4rF0dxEuIIF-xsYjHgg/edit?usp=sharing"",""งบกองทุน!de56"")"),0)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25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36890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36890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IFERROR(__xludf.DUMMYFUNCTION("IMPORTRANGE(""https://docs.google.com/spreadsheets/d/1C3CXT74ZlgGe6_JY_1olB1XN4rF0dxEuIIF-xsYjHgg/edit?usp=sharing"",""งบกองทุน!dn56"")"),0)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IFERROR(__xludf.DUMMYFUNCTION("IMPORTRANGE(""https://docs.google.com/spreadsheets/d/1C3CXT74ZlgGe6_JY_1olB1XN4rF0dxEuIIF-xsYjHgg/edit?usp=sharing"",""งบกองทุน!do56"")"),36890)</f>
        <v>36890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IFERROR(__xludf.DUMMYFUNCTION("IMPORTRANGE(""https://docs.google.com/spreadsheets/d/1C3CXT74ZlgGe6_JY_1olB1XN4rF0dxEuIIF-xsYjHgg/edit?usp=sharing"",""งบกองทุน!dq56"")"),25)</f>
        <v>25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IFERROR(__xludf.DUMMYFUNCTION("IMPORTRANGE(""https://docs.google.com/spreadsheets/d/1C3CXT74ZlgGe6_JY_1olB1XN4rF0dxEuIIF-xsYjHgg/edit?usp=sharing"",""งบกองทุน!dr56"")"),25)</f>
        <v>25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IFERROR(__xludf.DUMMYFUNCTION("IMPORTRANGE(""https://docs.google.com/spreadsheets/d/1C3CXT74ZlgGe6_JY_1olB1XN4rF0dxEuIIF-xsYjHgg/edit?usp=sharing"",""งบกองทุน!dt56"")"),0)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IFERROR(__xludf.DUMMYFUNCTION("IMPORTRANGE(""https://docs.google.com/spreadsheets/d/1C3CXT74ZlgGe6_JY_1olB1XN4rF0dxEuIIF-xsYjHgg/edit?usp=sharing"",""งบกองทุน!du56"")"),0)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IFERROR(__xludf.DUMMYFUNCTION("IMPORTRANGE(""https://docs.google.com/spreadsheets/d/1C3CXT74ZlgGe6_JY_1olB1XN4rF0dxEuIIF-xsYjHgg/edit?usp=sharing"",""งบกองทุน!dw56"")"),0)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IFERROR(__xludf.DUMMYFUNCTION("IMPORTRANGE(""https://docs.google.com/spreadsheets/d/1C3CXT74ZlgGe6_JY_1olB1XN4rF0dxEuIIF-xsYjHgg/edit?usp=sharing"",""งบกองทุน!dx56"")"),0)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IFERROR(__xludf.DUMMYFUNCTION("IMPORTRANGE(""https://docs.google.com/spreadsheets/d/1C3CXT74ZlgGe6_JY_1olB1XN4rF0dxEuIIF-xsYjHgg/edit?usp=sharing"",""งบกองทุน!dy56"")"),0)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IFERROR(__xludf.DUMMYFUNCTION("IMPORTRANGE(""https://docs.google.com/spreadsheets/d/1C3CXT74ZlgGe6_JY_1olB1XN4rF0dxEuIIF-xsYjHgg/edit?usp=sharing"",""งบกองทุน!dz56"")"),0)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5200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172800</v>
      </c>
      <c r="M457" s="228">
        <f t="shared" si="103"/>
        <v>9580.64</v>
      </c>
      <c r="N457" s="228">
        <f t="shared" ref="N457:N461" ca="1" si="104">+IF(L457&gt;0,M457*100/L457,0)</f>
        <v>5.544351851851852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172800</v>
      </c>
      <c r="M459" s="52">
        <f t="shared" si="105"/>
        <v>9580.64</v>
      </c>
      <c r="N459" s="52">
        <f t="shared" ca="1" si="104"/>
        <v>5.544351851851852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IFERROR(__xludf.DUMMYFUNCTION("IMPORTRANGE(""https://docs.google.com/spreadsheets/d/1C3CXT74ZlgGe6_JY_1olB1XN4rF0dxEuIIF-xsYjHgg/edit?usp=sharing"",""งบกองทุน!Eb56"")"),0)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IFERROR(__xludf.DUMMYFUNCTION("IMPORTRANGE(""https://docs.google.com/spreadsheets/d/1C3CXT74ZlgGe6_JY_1olB1XN4rF0dxEuIIF-xsYjHgg/edit?usp=sharing"",""งบกองทุน!Ec56"")"),172800)</f>
        <v>172800</v>
      </c>
      <c r="M461" s="52">
        <f>SUM(M462:M465)</f>
        <v>9580.64</v>
      </c>
      <c r="N461" s="52">
        <f t="shared" ca="1" si="104"/>
        <v>5.544351851851852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9580.64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IFERROR(__xludf.DUMMYFUNCTION("IMPORTRANGE(""https://docs.google.com/spreadsheets/d/1C3CXT74ZlgGe6_JY_1olB1XN4rF0dxEuIIF-xsYjHgg/edit?usp=sharing"",""งบกองทุน!Ed56"")"),5200)</f>
        <v>5200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380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493580</v>
      </c>
      <c r="M473" s="228">
        <f>SUM(M474:M475)</f>
        <v>9935.48</v>
      </c>
      <c r="N473" s="228">
        <f t="shared" ref="N473:N477" ca="1" si="107">+IF(L473&gt;0,M473*100/L473,0)</f>
        <v>2.0129421775598688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493580</v>
      </c>
      <c r="M475" s="52">
        <f t="shared" si="108"/>
        <v>9935.48</v>
      </c>
      <c r="N475" s="52">
        <f t="shared" ca="1" si="107"/>
        <v>2.0129421775598688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IFERROR(__xludf.DUMMYFUNCTION("IMPORTRANGE(""https://docs.google.com/spreadsheets/d/1C3CXT74ZlgGe6_JY_1olB1XN4rF0dxEuIIF-xsYjHgg/edit?usp=sharing"",""งบกองทุน!Ek56"")"),0)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IFERROR(__xludf.DUMMYFUNCTION("IMPORTRANGE(""https://docs.google.com/spreadsheets/d/1C3CXT74ZlgGe6_JY_1olB1XN4rF0dxEuIIF-xsYjHgg/edit?usp=sharing"",""งบกองทุน!El56"")"),493580)</f>
        <v>493580</v>
      </c>
      <c r="M477" s="52">
        <f>SUM(M478:M481)</f>
        <v>9935.48</v>
      </c>
      <c r="N477" s="52">
        <f t="shared" ca="1" si="107"/>
        <v>2.0129421775598688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9935.48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IFERROR(__xludf.DUMMYFUNCTION("IMPORTRANGE(""https://docs.google.com/spreadsheets/d/1C3CXT74ZlgGe6_JY_1olB1XN4rF0dxEuIIF-xsYjHgg/edit?usp=sharing"",""งบกองทุน!Em56"")"),380)</f>
        <v>380</v>
      </c>
      <c r="J482" s="66">
        <f ca="1">IFERROR(__xludf.DUMMYFUNCTION("IMPORTRANGE(""https://docs.google.com/spreadsheets/d/1AGHcLOeeYFL3K4b9R1dSzyJy00PE_ra89DNTVfnxSWM/edit?usp=sharing"",""รวมที่ชุมชน!G45"")"),0)</f>
        <v>0</v>
      </c>
      <c r="K482" s="48">
        <f ca="1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IFERROR(__xludf.DUMMYFUNCTION("IMPORTRANGE(""https://docs.google.com/spreadsheets/d/1C3CXT74ZlgGe6_JY_1olB1XN4rF0dxEuIIF-xsYjHgg/edit?usp=sharing"",""งบกองทุน!En56"")"),0)</f>
        <v>0</v>
      </c>
      <c r="J483" s="66">
        <f ca="1">IFERROR(__xludf.DUMMYFUNCTION("IMPORTRANGE(""https://docs.google.com/spreadsheets/d/1AGHcLOeeYFL3K4b9R1dSzyJy00PE_ra89DNTVfnxSWM/edit?usp=sharing"",""รวมที่ชุมชน!H45"")"),0)</f>
        <v>0</v>
      </c>
      <c r="K483" s="200"/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IFERROR(__xludf.DUMMYFUNCTION("IMPORTRANGE(""https://docs.google.com/spreadsheets/d/1C3CXT74ZlgGe6_JY_1olB1XN4rF0dxEuIIF-xsYjHgg/edit?usp=sharing"",""งบกองทุน!Eo56"")"),380)</f>
        <v>380</v>
      </c>
      <c r="J484" s="66">
        <f ca="1">IFERROR(__xludf.DUMMYFUNCTION("IMPORTRANGE(""https://docs.google.com/spreadsheets/d/1AGHcLOeeYFL3K4b9R1dSzyJy00PE_ra89DNTVfnxSWM/edit?usp=sharing"",""รวมที่ชุมชน!J45"")"),0)</f>
        <v>0</v>
      </c>
      <c r="K484" s="48">
        <f ca="1">IF(I484&gt;0,J484*100/I484,0)</f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IFERROR(__xludf.DUMMYFUNCTION("IMPORTRANGE(""https://docs.google.com/spreadsheets/d/1C3CXT74ZlgGe6_JY_1olB1XN4rF0dxEuIIF-xsYjHgg/edit?usp=sharing"",""งบกองทุน!Ep56"")"),0)</f>
        <v>0</v>
      </c>
      <c r="J485" s="66">
        <f ca="1">IFERROR(__xludf.DUMMYFUNCTION("IMPORTRANGE(""https://docs.google.com/spreadsheets/d/1AGHcLOeeYFL3K4b9R1dSzyJy00PE_ra89DNTVfnxSWM/edit?usp=sharing"",""รวมที่ชุมชน!L45"")"),0)</f>
        <v>0</v>
      </c>
      <c r="K485" s="200"/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IFERROR(__xludf.DUMMYFUNCTION("IMPORTRANGE(""https://docs.google.com/spreadsheets/d/1C3CXT74ZlgGe6_JY_1olB1XN4rF0dxEuIIF-xsYjHgg/edit?usp=sharing"",""งบกองทุน!Eq56"")"),380)</f>
        <v>380</v>
      </c>
      <c r="J486" s="66">
        <f ca="1">IFERROR(__xludf.DUMMYFUNCTION("IMPORTRANGE(""https://docs.google.com/spreadsheets/d/1AGHcLOeeYFL3K4b9R1dSzyJy00PE_ra89DNTVfnxSWM/edit?usp=sharing"",""รวมที่ชุมชน!S45"")"),0)</f>
        <v>0</v>
      </c>
      <c r="K486" s="48">
        <f ca="1">IF(I486&gt;0,J486*100/I486,0)</f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IFERROR(__xludf.DUMMYFUNCTION("IMPORTRANGE(""https://docs.google.com/spreadsheets/d/1C3CXT74ZlgGe6_JY_1olB1XN4rF0dxEuIIF-xsYjHgg/edit?usp=sharing"",""งบกองทุน!Er56"")"),0)</f>
        <v>0</v>
      </c>
      <c r="J487" s="66">
        <f ca="1">IFERROR(__xludf.DUMMYFUNCTION("IMPORTRANGE(""https://docs.google.com/spreadsheets/d/1AGHcLOeeYFL3K4b9R1dSzyJy00PE_ra89DNTVfnxSWM/edit?usp=sharing"",""รวมที่ชุมชน!U45"")"),0)</f>
        <v>0</v>
      </c>
      <c r="K487" s="200"/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IFERROR(__xludf.DUMMYFUNCTION("IMPORTRANGE(""https://docs.google.com/spreadsheets/d/1C3CXT74ZlgGe6_JY_1olB1XN4rF0dxEuIIF-xsYjHgg/edit?usp=sharing"",""งบกองทุน!Es56"")"),380)</f>
        <v>380</v>
      </c>
      <c r="J488" s="66">
        <f ca="1">IFERROR(__xludf.DUMMYFUNCTION("IMPORTRANGE(""https://docs.google.com/spreadsheets/d/1AGHcLOeeYFL3K4b9R1dSzyJy00PE_ra89DNTVfnxSWM/edit?usp=sharing"",""รวมที่ชุมชน!V45"")"),0)</f>
        <v>0</v>
      </c>
      <c r="K488" s="48">
        <f ca="1">IF(I488&gt;0,J488*100/I488,0)</f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IFERROR(__xludf.DUMMYFUNCTION("IMPORTRANGE(""https://docs.google.com/spreadsheets/d/1C3CXT74ZlgGe6_JY_1olB1XN4rF0dxEuIIF-xsYjHgg/edit?usp=sharing"",""งบกองทุน!Et56"")"),0)</f>
        <v>0</v>
      </c>
      <c r="J489" s="111">
        <f ca="1">IFERROR(__xludf.DUMMYFUNCTION("IMPORTRANGE(""https://docs.google.com/spreadsheets/d/1AGHcLOeeYFL3K4b9R1dSzyJy00PE_ra89DNTVfnxSWM/edit?usp=sharing"",""รวมที่ชุมชน!X45"")"),0)</f>
        <v>0</v>
      </c>
      <c r="K489" s="345"/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09">I504</f>
        <v>50</v>
      </c>
      <c r="J490" s="301">
        <f t="shared" si="109"/>
        <v>0</v>
      </c>
      <c r="K490" s="257">
        <f ca="1">IF(I490&gt;0,J490*100/I490,0)</f>
        <v>0</v>
      </c>
      <c r="L490" s="258">
        <f ca="1">SUM(L491,L492)</f>
        <v>4550</v>
      </c>
      <c r="M490" s="258">
        <f>SUM(M491:M492)</f>
        <v>0</v>
      </c>
      <c r="N490" s="258">
        <f t="shared" ref="N490:N494" ca="1" si="110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0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1">SUM(L493:L494)</f>
        <v>4550</v>
      </c>
      <c r="M492" s="52">
        <f t="shared" si="111"/>
        <v>0</v>
      </c>
      <c r="N492" s="52">
        <f t="shared" ca="1" si="110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IFERROR(__xludf.DUMMYFUNCTION("IMPORTRANGE(""https://docs.google.com/spreadsheets/d/1C3CXT74ZlgGe6_JY_1olB1XN4rF0dxEuIIF-xsYjHgg/edit?usp=sharing"",""งบกองทุน!Ev56"")"),0)</f>
        <v>0</v>
      </c>
      <c r="M493" s="52">
        <v>0</v>
      </c>
      <c r="N493" s="52">
        <f t="shared" ca="1" si="110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IFERROR(__xludf.DUMMYFUNCTION("IMPORTRANGE(""https://docs.google.com/spreadsheets/d/1C3CXT74ZlgGe6_JY_1olB1XN4rF0dxEuIIF-xsYjHgg/edit?usp=sharing"",""งบกองทุน!Ew56"")"),4550)</f>
        <v>4550</v>
      </c>
      <c r="M494" s="52">
        <f>SUM(M495:M498)</f>
        <v>0</v>
      </c>
      <c r="N494" s="52">
        <f t="shared" ca="1" si="110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IFERROR(__xludf.DUMMYFUNCTION("IMPORTRANGE(""https://docs.google.com/spreadsheets/d/1C3CXT74ZlgGe6_JY_1olB1XN4rF0dxEuIIF-xsYjHgg/edit?usp=sharing"",""งบกองทุน!EZ56"")"),50)</f>
        <v>50</v>
      </c>
      <c r="J504" s="47">
        <f>+J510</f>
        <v>0</v>
      </c>
      <c r="K504" s="48">
        <f t="shared" ref="K504:K512" ca="1" si="112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2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2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2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2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2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3">I511+I512</f>
        <v>0</v>
      </c>
      <c r="J510" s="66">
        <f t="shared" si="113"/>
        <v>0</v>
      </c>
      <c r="K510" s="48">
        <f t="shared" ca="1" si="112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2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2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IFERROR(__xludf.DUMMYFUNCTION("IMPORTRANGE(""https://docs.google.com/spreadsheets/d/1C3CXT74ZlgGe6_JY_1olB1XN4rF0dxEuIIF-xsYjHgg/edit?usp=sharing"",""งบกองทุน!ff56"")"),0)</f>
        <v>0</v>
      </c>
      <c r="J513" s="47">
        <f>J514</f>
        <v>0</v>
      </c>
      <c r="K513" s="48">
        <f t="shared" ref="K513:K519" ca="1" si="114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5">I515+I516</f>
        <v>0</v>
      </c>
      <c r="J514" s="47">
        <f t="shared" si="115"/>
        <v>0</v>
      </c>
      <c r="K514" s="48">
        <f t="shared" ca="1" si="114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4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4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4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4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4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IFERROR(__xludf.DUMMYFUNCTION("IMPORTRANGE(""https://docs.google.com/spreadsheets/d/1muirlRDkqiswvy_NRZ3Yh955hx-PF6_HhssUYiSJj8o/edit?usp=sharing"",""กองทุน!D56"")"),4327839.10999999)</f>
        <v>4327839.1099999901</v>
      </c>
      <c r="J521" s="199">
        <f ca="1">IFERROR(__xludf.DUMMYFUNCTION("IMPORTRANGE(""https://docs.google.com/spreadsheets/d/1muirlRDkqiswvy_NRZ3Yh955hx-PF6_HhssUYiSJj8o/edit?usp=sharing"",""กองทุน!F56"")"),30000)</f>
        <v>30000</v>
      </c>
      <c r="K521" s="200">
        <f t="shared" ref="K521:K528" ca="1" si="117">IF(I521&gt;0,J521*100/I521,0)</f>
        <v>0.69318658197531902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IFERROR(__xludf.DUMMYFUNCTION("IMPORTRANGE(""https://docs.google.com/spreadsheets/d/1muirlRDkqiswvy_NRZ3Yh955hx-PF6_HhssUYiSJj8o/edit?usp=sharing"",""กองทุน!C56"")"),302)</f>
        <v>302</v>
      </c>
      <c r="J522" s="199">
        <f ca="1">IFERROR(__xludf.DUMMYFUNCTION("IMPORTRANGE(""https://docs.google.com/spreadsheets/d/1muirlRDkqiswvy_NRZ3Yh955hx-PF6_HhssUYiSJj8o/edit?usp=sharing"",""กองทุน!E56"")"),1)</f>
        <v>1</v>
      </c>
      <c r="K522" s="200">
        <f t="shared" ca="1" si="117"/>
        <v>0.33112582781456956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IFERROR(__xludf.DUMMYFUNCTION("IMPORTRANGE(""https://docs.google.com/spreadsheets/d/1muirlRDkqiswvy_NRZ3Yh955hx-PF6_HhssUYiSJj8o/edit?usp=sharing"",""กองทุน!I56"")"),1890659.62999999)</f>
        <v>1890659.6299999901</v>
      </c>
      <c r="J523" s="199">
        <f ca="1">IFERROR(__xludf.DUMMYFUNCTION("IMPORTRANGE(""https://docs.google.com/spreadsheets/d/1muirlRDkqiswvy_NRZ3Yh955hx-PF6_HhssUYiSJj8o/edit?usp=sharing"",""กองทุน!K56"")"),98018.99)</f>
        <v>98018.99</v>
      </c>
      <c r="K523" s="200">
        <f t="shared" ca="1" si="117"/>
        <v>5.1843805434191514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IFERROR(__xludf.DUMMYFUNCTION("IMPORTRANGE(""https://docs.google.com/spreadsheets/d/1muirlRDkqiswvy_NRZ3Yh955hx-PF6_HhssUYiSJj8o/edit?usp=sharing"",""กองทุน!H56"")"),120)</f>
        <v>120</v>
      </c>
      <c r="J524" s="199">
        <f ca="1">IFERROR(__xludf.DUMMYFUNCTION("IMPORTRANGE(""https://docs.google.com/spreadsheets/d/1muirlRDkqiswvy_NRZ3Yh955hx-PF6_HhssUYiSJj8o/edit?usp=sharing"",""กองทุน!J56"")"),15)</f>
        <v>15</v>
      </c>
      <c r="K524" s="200">
        <f t="shared" ca="1" si="117"/>
        <v>12.5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IFERROR(__xludf.DUMMYFUNCTION("IMPORTRANGE(""https://docs.google.com/spreadsheets/d/1muirlRDkqiswvy_NRZ3Yh955hx-PF6_HhssUYiSJj8o/edit?usp=sharing"",""กองทุน!N56"")"),644019.82)</f>
        <v>644019.81999999995</v>
      </c>
      <c r="J525" s="199">
        <f ca="1">IFERROR(__xludf.DUMMYFUNCTION("IMPORTRANGE(""https://docs.google.com/spreadsheets/d/1muirlRDkqiswvy_NRZ3Yh955hx-PF6_HhssUYiSJj8o/edit?usp=sharing"",""กองทุน!P56"")"),0)</f>
        <v>0</v>
      </c>
      <c r="K525" s="200">
        <f t="shared" ca="1" si="117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IFERROR(__xludf.DUMMYFUNCTION("IMPORTRANGE(""https://docs.google.com/spreadsheets/d/1muirlRDkqiswvy_NRZ3Yh955hx-PF6_HhssUYiSJj8o/edit?usp=sharing"",""กองทุน!M56"")"),8)</f>
        <v>8</v>
      </c>
      <c r="J526" s="199">
        <f ca="1">IFERROR(__xludf.DUMMYFUNCTION("IMPORTRANGE(""https://docs.google.com/spreadsheets/d/1muirlRDkqiswvy_NRZ3Yh955hx-PF6_HhssUYiSJj8o/edit?usp=sharing"",""กองทุน!O56"")"),0)</f>
        <v>0</v>
      </c>
      <c r="K526" s="200">
        <f t="shared" ca="1" si="117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IFERROR(__xludf.DUMMYFUNCTION("IMPORTRANGE(""https://docs.google.com/spreadsheets/d/1muirlRDkqiswvy_NRZ3Yh955hx-PF6_HhssUYiSJj8o/edit?usp=sharing"",""กองทุน!S56"")"),5000000)</f>
        <v>5000000</v>
      </c>
      <c r="J527" s="199">
        <f ca="1">IFERROR(__xludf.DUMMYFUNCTION("IMPORTRANGE(""https://docs.google.com/spreadsheets/d/1muirlRDkqiswvy_NRZ3Yh955hx-PF6_HhssUYiSJj8o/edit?usp=sharing"",""กองทุน!U56"")"),0)</f>
        <v>0</v>
      </c>
      <c r="K527" s="200">
        <f t="shared" ca="1" si="117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IFERROR(__xludf.DUMMYFUNCTION("IMPORTRANGE(""https://docs.google.com/spreadsheets/d/1muirlRDkqiswvy_NRZ3Yh955hx-PF6_HhssUYiSJj8o/edit?usp=sharing"",""กองทุน!R56"")"),200)</f>
        <v>200</v>
      </c>
      <c r="J528" s="321">
        <f ca="1">IFERROR(__xludf.DUMMYFUNCTION("IMPORTRANGE(""https://docs.google.com/spreadsheets/d/1muirlRDkqiswvy_NRZ3Yh955hx-PF6_HhssUYiSJj8o/edit?usp=sharing"",""กองทุน!T56"")"),0)</f>
        <v>0</v>
      </c>
      <c r="K528" s="345">
        <f t="shared" ca="1" si="117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243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2918325</v>
      </c>
      <c r="M6" s="16">
        <f t="shared" si="0"/>
        <v>198472</v>
      </c>
      <c r="N6" s="17">
        <f ca="1">IF(L6&gt;0,M6*100/L6,0)</f>
        <v>6.8008874953954752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IFERROR(__xludf.DUMMYFUNCTION("IMPORTRANGE(""https://docs.google.com/spreadsheets/d/1C3CXT74ZlgGe6_JY_1olB1XN4rF0dxEuIIF-xsYjHgg/edit?usp=sharing"",""พรบ!C57"")"),0)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IFERROR(__xludf.DUMMYFUNCTION("IMPORTRANGE(""https://docs.google.com/spreadsheets/d/1C3CXT74ZlgGe6_JY_1olB1XN4rF0dxEuIIF-xsYjHgg/edit?usp=sharing"",""พรบ!D57"")"),0)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IFERROR(__xludf.DUMMYFUNCTION("IMPORTRANGE(""https://docs.google.com/spreadsheets/d/1C3CXT74ZlgGe6_JY_1olB1XN4rF0dxEuIIF-xsYjHgg/edit?usp=sharing"",""พรบ!E57"")"),0)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IFERROR(__xludf.DUMMYFUNCTION("IMPORTRANGE(""https://docs.google.com/spreadsheets/d/1C3CXT74ZlgGe6_JY_1olB1XN4rF0dxEuIIF-xsYjHgg/edit?usp=sharing"",""พรบ!H57"")"),0)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IFERROR(__xludf.DUMMYFUNCTION("IMPORTRANGE(""https://docs.google.com/spreadsheets/d/1C3CXT74ZlgGe6_JY_1olB1XN4rF0dxEuIIF-xsYjHgg/edit?usp=sharing"",""พรบ!I57"")"),0)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IFERROR(__xludf.DUMMYFUNCTION("IMPORTRANGE(""https://docs.google.com/spreadsheets/d/1C3CXT74ZlgGe6_JY_1olB1XN4rF0dxEuIIF-xsYjHgg/edit?usp=sharing"",""พรบ!J57"")"),0)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IFERROR(__xludf.DUMMYFUNCTION("IMPORTRANGE(""https://docs.google.com/spreadsheets/d/1C3CXT74ZlgGe6_JY_1olB1XN4rF0dxEuIIF-xsYjHgg/edit?usp=sharing"",""พรบ!K57"")"),0)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IFERROR(__xludf.DUMMYFUNCTION("IMPORTRANGE(""https://docs.google.com/spreadsheets/d/1C3CXT74ZlgGe6_JY_1olB1XN4rF0dxEuIIF-xsYjHgg/edit?usp=sharing"",""พรบ!L57"")"),0)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IFERROR(__xludf.DUMMYFUNCTION("IMPORTRANGE(""https://docs.google.com/spreadsheets/d/1C3CXT74ZlgGe6_JY_1olB1XN4rF0dxEuIIF-xsYjHgg/edit?usp=sharing"",""พรบ!M57"")"),0)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IFERROR(__xludf.DUMMYFUNCTION("IMPORTRANGE(""https://docs.google.com/spreadsheets/d/1C3CXT74ZlgGe6_JY_1olB1XN4rF0dxEuIIF-xsYjHgg/edit?usp=sharing"",""พรบ!N57"")"),0)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IFERROR(__xludf.DUMMYFUNCTION("IMPORTRANGE(""https://docs.google.com/spreadsheets/d/1C3CXT74ZlgGe6_JY_1olB1XN4rF0dxEuIIF-xsYjHgg/edit?usp=sharing"",""พรบ!O57"")"),122100)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IFERROR(__xludf.DUMMYFUNCTION("IMPORTRANGE(""https://docs.google.com/spreadsheets/d/1C3CXT74ZlgGe6_JY_1olB1XN4rF0dxEuIIF-xsYjHgg/edit?usp=sharing"",""พรบ!Q57"")"),122100)</f>
        <v>122100</v>
      </c>
      <c r="M37" s="53"/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IFERROR(__xludf.DUMMYFUNCTION("IMPORTRANGE(""https://docs.google.com/spreadsheets/d/1C3CXT74ZlgGe6_JY_1olB1XN4rF0dxEuIIF-xsYjHgg/edit?usp=sharing"",""พรบ!R57"")"),1)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IFERROR(__xludf.DUMMYFUNCTION("IMPORTRANGE(""https://docs.google.com/spreadsheets/d/1C3CXT74ZlgGe6_JY_1olB1XN4rF0dxEuIIF-xsYjHgg/edit?usp=sharing"",""พรบ!S57"")"),4)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IFERROR(__xludf.DUMMYFUNCTION("IMPORTRANGE(""https://docs.google.com/spreadsheets/d/1C3CXT74ZlgGe6_JY_1olB1XN4rF0dxEuIIF-xsYjHgg/edit?usp=sharing"",""พรบ!T57"")"),4)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IFERROR(__xludf.DUMMYFUNCTION("IMPORTRANGE(""https://docs.google.com/spreadsheets/d/1C3CXT74ZlgGe6_JY_1olB1XN4rF0dxEuIIF-xsYjHgg/edit?usp=sharing"",""พรบ!U57"")"),4)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IFERROR(__xludf.DUMMYFUNCTION("IMPORTRANGE(""https://docs.google.com/spreadsheets/d/1C3CXT74ZlgGe6_JY_1olB1XN4rF0dxEuIIF-xsYjHgg/edit?usp=sharing"",""พรบ!V57"")"),4)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IFERROR(__xludf.DUMMYFUNCTION("IMPORTRANGE(""https://docs.google.com/spreadsheets/d/1C3CXT74ZlgGe6_JY_1olB1XN4rF0dxEuIIF-xsYjHgg/edit?usp=sharing"",""พรบ!W57"")"),1)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IFERROR(__xludf.DUMMYFUNCTION("IMPORTRANGE(""https://docs.google.com/spreadsheets/d/1C3CXT74ZlgGe6_JY_1olB1XN4rF0dxEuIIF-xsYjHgg/edit?usp=sharing"",""พรบ!Z57"")"),0)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IFERROR(__xludf.DUMMYFUNCTION("IMPORTRANGE(""https://docs.google.com/spreadsheets/d/1C3CXT74ZlgGe6_JY_1olB1XN4rF0dxEuIIF-xsYjHgg/edit?usp=sharing"",""พรบ!AA57"")"),0)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50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912850</v>
      </c>
      <c r="M68" s="138">
        <f t="shared" si="16"/>
        <v>53984</v>
      </c>
      <c r="N68" s="137">
        <f ca="1">IF(L68&gt;0,M68*100/L68,0)</f>
        <v>5.9137864928520569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912850</v>
      </c>
      <c r="M71" s="139">
        <f>SUM(M72:M73)</f>
        <v>53984</v>
      </c>
      <c r="N71" s="49">
        <f t="shared" ca="1" si="17"/>
        <v>5.9137864928520569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IFERROR(__xludf.DUMMYFUNCTION("IMPORTRANGE(""https://docs.google.com/spreadsheets/d/1C3CXT74ZlgGe6_JY_1olB1XN4rF0dxEuIIF-xsYjHgg/edit?usp=sharing"",""พรบ!AD57"")"),469000)</f>
        <v>469000</v>
      </c>
      <c r="M72" s="53">
        <v>36752</v>
      </c>
      <c r="N72" s="52">
        <f t="shared" ca="1" si="17"/>
        <v>7.8362473347547974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443850</v>
      </c>
      <c r="M73" s="52">
        <f t="shared" si="18"/>
        <v>17232</v>
      </c>
      <c r="N73" s="52">
        <f t="shared" ca="1" si="17"/>
        <v>3.8823927002365664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IFERROR(__xludf.DUMMYFUNCTION("IMPORTRANGE(""https://docs.google.com/spreadsheets/d/1C3CXT74ZlgGe6_JY_1olB1XN4rF0dxEuIIF-xsYjHgg/edit?usp=sharing"",""พรบ!AF57"")"),7500)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IFERROR(__xludf.DUMMYFUNCTION("IMPORTRANGE(""https://docs.google.com/spreadsheets/d/1C3CXT74ZlgGe6_JY_1olB1XN4rF0dxEuIIF-xsYjHgg/edit?usp=sharing"",""พรบ!AH57"")"),56000)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IFERROR(__xludf.DUMMYFUNCTION("IMPORTRANGE(""https://docs.google.com/spreadsheets/d/1C3CXT74ZlgGe6_JY_1olB1XN4rF0dxEuIIF-xsYjHgg/edit?usp=sharing"",""พรบ!AI57"")"),4)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IFERROR(__xludf.DUMMYFUNCTION("IMPORTRANGE(""https://docs.google.com/spreadsheets/d/1C3CXT74ZlgGe6_JY_1olB1XN4rF0dxEuIIF-xsYjHgg/edit?usp=sharing"",""กปร!C57"")"),48000)</f>
        <v>48000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2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30000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30000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IFERROR(__xludf.DUMMYFUNCTION("IMPORTRANGE(""https://docs.google.com/spreadsheets/d/1C3CXT74ZlgGe6_JY_1olB1XN4rF0dxEuIIF-xsYjHgg/edit?usp=sharing"",""พรบ!AJ57"")"),30000)</f>
        <v>30000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IFERROR(__xludf.DUMMYFUNCTION("IMPORTRANGE(""https://docs.google.com/spreadsheets/d/1C3CXT74ZlgGe6_JY_1olB1XN4rF0dxEuIIF-xsYjHgg/edit?usp=sharing"",""พรบ!AK57"")"),2)</f>
        <v>2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IFERROR(__xludf.DUMMYFUNCTION("IMPORTRANGE(""https://docs.google.com/spreadsheets/d/1C3CXT74ZlgGe6_JY_1olB1XN4rF0dxEuIIF-xsYjHgg/edit?usp=sharing"",""กปร!D57"")"),10000)</f>
        <v>10000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IFERROR(__xludf.DUMMYFUNCTION("IMPORTRANGE(""https://docs.google.com/spreadsheets/d/1C3CXT74ZlgGe6_JY_1olB1XN4rF0dxEuIIF-xsYjHgg/edit?usp=sharing"",""พรบ!AL57"")"),2)</f>
        <v>2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IFERROR(__xludf.DUMMYFUNCTION("IMPORTRANGE(""https://docs.google.com/spreadsheets/d/1C3CXT74ZlgGe6_JY_1olB1XN4rF0dxEuIIF-xsYjHgg/edit?usp=sharing"",""กปร!E57"")"),16000)</f>
        <v>16000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IFERROR(__xludf.DUMMYFUNCTION("IMPORTRANGE(""https://docs.google.com/spreadsheets/d/1C3CXT74ZlgGe6_JY_1olB1XN4rF0dxEuIIF-xsYjHgg/edit?usp=sharing"",""พรบ!AM57"")"),14500)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IFERROR(__xludf.DUMMYFUNCTION("IMPORTRANGE(""https://docs.google.com/spreadsheets/d/1C3CXT74ZlgGe6_JY_1olB1XN4rF0dxEuIIF-xsYjHgg/edit?usp=sharing"",""พรบ!AO57"")"),30000)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IFERROR(__xludf.DUMMYFUNCTION("IMPORTRANGE(""https://docs.google.com/spreadsheets/d/1C3CXT74ZlgGe6_JY_1olB1XN4rF0dxEuIIF-xsYjHgg/edit?usp=sharing"",""พรบ!AP57"")"),30000)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IFERROR(__xludf.DUMMYFUNCTION("IMPORTRANGE(""https://docs.google.com/spreadsheets/d/1C3CXT74ZlgGe6_JY_1olB1XN4rF0dxEuIIF-xsYjHgg/edit?usp=sharing"",""กปร!F57"")"),8500)</f>
        <v>8500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IFERROR(__xludf.DUMMYFUNCTION("IMPORTRANGE(""https://docs.google.com/spreadsheets/d/1C3CXT74ZlgGe6_JY_1olB1XN4rF0dxEuIIF-xsYjHgg/edit?usp=sharing"",""พรบ!AQ57"")"),0)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244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50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335850</v>
      </c>
      <c r="M129" s="147">
        <f>SUM(M130:M131)</f>
        <v>17232</v>
      </c>
      <c r="N129" s="147">
        <f t="shared" ref="N129:N132" ca="1" si="33">+IF(L129&gt;0,M129*100/L129,0)</f>
        <v>5.130861991960697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335850</v>
      </c>
      <c r="M131" s="49">
        <f>M132</f>
        <v>17232</v>
      </c>
      <c r="N131" s="49">
        <f t="shared" ca="1" si="33"/>
        <v>5.130861991960697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IFERROR(__xludf.DUMMYFUNCTION("IMPORTRANGE(""https://docs.google.com/spreadsheets/d/1C3CXT74ZlgGe6_JY_1olB1XN4rF0dxEuIIF-xsYjHgg/edit?usp=sharing"",""พรบ!AR57"")"),335850)</f>
        <v>335850</v>
      </c>
      <c r="M132" s="53">
        <v>17232</v>
      </c>
      <c r="N132" s="52">
        <f t="shared" ca="1" si="33"/>
        <v>5.130861991960697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IFERROR(__xludf.DUMMYFUNCTION("IMPORTRANGE(""https://docs.google.com/spreadsheets/d/1C3CXT74ZlgGe6_JY_1olB1XN4rF0dxEuIIF-xsYjHgg/edit?usp=sharing"",""พรบ!AS57"")"),50)</f>
        <v>50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IFERROR(__xludf.DUMMYFUNCTION("IMPORTRANGE(""https://docs.google.com/spreadsheets/d/1C3CXT74ZlgGe6_JY_1olB1XN4rF0dxEuIIF-xsYjHgg/edit?usp=sharing"",""กปร!H57"")"),70850)</f>
        <v>70850</v>
      </c>
      <c r="M138" s="360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IFERROR(__xludf.DUMMYFUNCTION("IMPORTRANGE(""https://docs.google.com/spreadsheets/d/1C3CXT74ZlgGe6_JY_1olB1XN4rF0dxEuIIF-xsYjHgg/edit?usp=sharing"",""พรบ!AT57"")"),15)</f>
        <v>15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IFERROR(__xludf.DUMMYFUNCTION("IMPORTRANGE(""https://docs.google.com/spreadsheets/d/1C3CXT74ZlgGe6_JY_1olB1XN4rF0dxEuIIF-xsYjHgg/edit?usp=sharing"",""พรบ!AU57"")"),0)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IFERROR(__xludf.DUMMYFUNCTION("IMPORTRANGE(""https://docs.google.com/spreadsheets/d/1C3CXT74ZlgGe6_JY_1olB1XN4rF0dxEuIIF-xsYjHgg/edit?usp=sharing"",""กปร!J57"")"),100000)</f>
        <v>100000</v>
      </c>
      <c r="M141" s="360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IFERROR(__xludf.DUMMYFUNCTION("IMPORTRANGE(""https://docs.google.com/spreadsheets/d/1C3CXT74ZlgGe6_JY_1olB1XN4rF0dxEuIIF-xsYjHgg/edit?usp=sharing"",""พรบ!AY57"")"),21125)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IFERROR(__xludf.DUMMYFUNCTION("IMPORTRANGE(""https://docs.google.com/spreadsheets/d/1C3CXT74ZlgGe6_JY_1olB1XN4rF0dxEuIIF-xsYjHgg/edit?usp=sharing"",""พรบ!BA57"")"),15)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89000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IFERROR(__xludf.DUMMYFUNCTION("IMPORTRANGE(""https://docs.google.com/spreadsheets/d/1C3CXT74ZlgGe6_JY_1olB1XN4rF0dxEuIIF-xsYjHgg/edit?usp=sharing"",""พรบ!BE57"")"),89000)</f>
        <v>89000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IFERROR(__xludf.DUMMYFUNCTION("IMPORTRANGE(""https://docs.google.com/spreadsheets/d/1C3CXT74ZlgGe6_JY_1olB1XN4rF0dxEuIIF-xsYjHgg/edit?usp=sharing"",""พรบ!BF57"")"),1)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IFERROR(__xludf.DUMMYFUNCTION("IMPORTRANGE(""https://docs.google.com/spreadsheets/d/1C3CXT74ZlgGe6_JY_1olB1XN4rF0dxEuIIF-xsYjHgg/edit?usp=sharing"",""พรบ!BG57"")"),25)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IFERROR(__xludf.DUMMYFUNCTION("IMPORTRANGE(""https://docs.google.com/spreadsheets/d/1C3CXT74ZlgGe6_JY_1olB1XN4rF0dxEuIIF-xsYjHgg/edit?usp=sharing"",""พรบ!BH57"")"),25)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IFERROR(__xludf.DUMMYFUNCTION("IMPORTRANGE(""https://docs.google.com/spreadsheets/d/1C3CXT74ZlgGe6_JY_1olB1XN4rF0dxEuIIF-xsYjHgg/edit?usp=sharing"",""พรบ!BI57"")"),1)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IFERROR(__xludf.DUMMYFUNCTION("IMPORTRANGE(""https://docs.google.com/spreadsheets/d/1C3CXT74ZlgGe6_JY_1olB1XN4rF0dxEuIIF-xsYjHgg/edit?usp=sharing"",""พรบ!BL57"")"),183600)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IFERROR(__xludf.DUMMYFUNCTION("IMPORTRANGE(""https://docs.google.com/spreadsheets/d/1C3CXT74ZlgGe6_JY_1olB1XN4rF0dxEuIIF-xsYjHgg/edit?usp=sharing"",""พรบ!BM57"")"),20)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IFERROR(__xludf.DUMMYFUNCTION("IMPORTRANGE(""https://docs.google.com/spreadsheets/d/1C3CXT74ZlgGe6_JY_1olB1XN4rF0dxEuIIF-xsYjHgg/edit?usp=sharing"",""พรบ!BP57"")"),0)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IFERROR(__xludf.DUMMYFUNCTION("IMPORTRANGE(""https://docs.google.com/spreadsheets/d/1C3CXT74ZlgGe6_JY_1olB1XN4rF0dxEuIIF-xsYjHgg/edit?usp=sharing"",""พรบ!BQ57"")"),0)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IFERROR(__xludf.DUMMYFUNCTION("IMPORTRANGE(""https://docs.google.com/spreadsheets/d/1C3CXT74ZlgGe6_JY_1olB1XN4rF0dxEuIIF-xsYjHgg/edit?usp=sharing"",""พรบ!BR57"")"),0)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IFERROR(__xludf.DUMMYFUNCTION("IMPORTRANGE(""https://docs.google.com/spreadsheets/d/1C3CXT74ZlgGe6_JY_1olB1XN4rF0dxEuIIF-xsYjHgg/edit?usp=sharing"",""พรบ!BU57"")"),0)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IFERROR(__xludf.DUMMYFUNCTION("IMPORTRANGE(""https://docs.google.com/spreadsheets/d/1C3CXT74ZlgGe6_JY_1olB1XN4rF0dxEuIIF-xsYjHgg/edit?usp=sharing"",""พรบ!BV57"")"),0)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820</v>
      </c>
      <c r="J228" s="197">
        <f ca="1">J240</f>
        <v>25</v>
      </c>
      <c r="K228" s="178">
        <f ca="1">IF(I228&gt;0,J228*100/I228,0)</f>
        <v>3.0487804878048781</v>
      </c>
      <c r="L228" s="179">
        <f ca="1">L229+L230</f>
        <v>1589650</v>
      </c>
      <c r="M228" s="179">
        <f>SUM(M229:M230)</f>
        <v>144488</v>
      </c>
      <c r="N228" s="178">
        <f ca="1">IF(L228&gt;0,M228*100/L228,0)</f>
        <v>9.0892963859969171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1589650</v>
      </c>
      <c r="M230" s="52">
        <f t="shared" si="51"/>
        <v>144488</v>
      </c>
      <c r="N230" s="52">
        <f t="shared" ca="1" si="50"/>
        <v>9.0892963859969171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IFERROR(__xludf.DUMMYFUNCTION("IMPORTRANGE(""https://docs.google.com/spreadsheets/d/1C3CXT74ZlgGe6_JY_1olB1XN4rF0dxEuIIF-xsYjHgg/edit?usp=sharing"",""พรบ!BX57"")"),500400)</f>
        <v>500400</v>
      </c>
      <c r="M231" s="53">
        <v>34100</v>
      </c>
      <c r="N231" s="52">
        <f t="shared" ca="1" si="50"/>
        <v>6.8145483613109512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IFERROR(__xludf.DUMMYFUNCTION("IMPORTRANGE(""https://docs.google.com/spreadsheets/d/1C3CXT74ZlgGe6_JY_1olB1XN4rF0dxEuIIF-xsYjHgg/edit?usp=sharing"",""พรบ!BY57"")"),1089250)</f>
        <v>1089250</v>
      </c>
      <c r="M232" s="53">
        <v>110388</v>
      </c>
      <c r="N232" s="52">
        <f t="shared" ca="1" si="50"/>
        <v>10.134312600413129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IFERROR(__xludf.DUMMYFUNCTION("IMPORTRANGE(""https://docs.google.com/spreadsheets/d/1AGHcLOeeYFL3K4b9R1dSzyJy00PE_ra89DNTVfnxSWM/edit?usp=sharing"",""รวมที่ทำกิน!J46"")"),66)</f>
        <v>66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IFERROR(__xludf.DUMMYFUNCTION("IMPORTRANGE(""https://docs.google.com/spreadsheets/d/1C3CXT74ZlgGe6_JY_1olB1XN4rF0dxEuIIF-xsYjHgg/edit?usp=sharing"",""พรบ!BZ57"")"),6640)</f>
        <v>6640</v>
      </c>
      <c r="J235" s="66">
        <f ca="1">IFERROR(__xludf.DUMMYFUNCTION("IMPORTRANGE(""https://docs.google.com/spreadsheets/d/1AGHcLOeeYFL3K4b9R1dSzyJy00PE_ra89DNTVfnxSWM/edit?usp=sharing"",""รวมที่ทำกิน!L46"")"),445.36)</f>
        <v>445.36</v>
      </c>
      <c r="K235" s="200">
        <f t="shared" ca="1" si="52"/>
        <v>6.7072289156626503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IFERROR(__xludf.DUMMYFUNCTION("IMPORTRANGE(""https://docs.google.com/spreadsheets/d/1C3CXT74ZlgGe6_JY_1olB1XN4rF0dxEuIIF-xsYjHgg/edit?usp=sharing"",""พรบ!CA57"")"),820)</f>
        <v>820</v>
      </c>
      <c r="J236" s="66">
        <f ca="1">IFERROR(__xludf.DUMMYFUNCTION("IMPORTRANGE(""https://docs.google.com/spreadsheets/d/1AGHcLOeeYFL3K4b9R1dSzyJy00PE_ra89DNTVfnxSWM/edit?usp=sharing"",""รวมที่ทำกิน!O46"")"),33)</f>
        <v>33</v>
      </c>
      <c r="K236" s="200">
        <f t="shared" ca="1" si="52"/>
        <v>4.024390243902439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IFERROR(__xludf.DUMMYFUNCTION("IMPORTRANGE(""https://docs.google.com/spreadsheets/d/1AGHcLOeeYFL3K4b9R1dSzyJy00PE_ra89DNTVfnxSWM/edit?usp=sharing"",""รวมที่ทำกิน!Q46"")"),524.17)</f>
        <v>524.16999999999996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IFERROR(__xludf.DUMMYFUNCTION("IMPORTRANGE(""https://docs.google.com/spreadsheets/d/1C3CXT74ZlgGe6_JY_1olB1XN4rF0dxEuIIF-xsYjHgg/edit?usp=sharing"",""พรบ!CB57"")"),820)</f>
        <v>820</v>
      </c>
      <c r="J238" s="66">
        <f ca="1">IFERROR(__xludf.DUMMYFUNCTION("IMPORTRANGE(""https://docs.google.com/spreadsheets/d/1AGHcLOeeYFL3K4b9R1dSzyJy00PE_ra89DNTVfnxSWM/edit?usp=sharing"",""รวมที่ทำกิน!S46"")"),1)</f>
        <v>1</v>
      </c>
      <c r="K238" s="200">
        <f t="shared" ca="1" si="52"/>
        <v>0.12195121951219512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IFERROR(__xludf.DUMMYFUNCTION("IMPORTRANGE(""https://docs.google.com/spreadsheets/d/1AGHcLOeeYFL3K4b9R1dSzyJy00PE_ra89DNTVfnxSWM/edit?usp=sharing"",""รวมที่ทำกิน!U46"")"),7.29)</f>
        <v>7.29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IFERROR(__xludf.DUMMYFUNCTION("IMPORTRANGE(""https://docs.google.com/spreadsheets/d/1C3CXT74ZlgGe6_JY_1olB1XN4rF0dxEuIIF-xsYjHgg/edit?usp=sharing"",""พรบ!CC57"")"),820)</f>
        <v>820</v>
      </c>
      <c r="J240" s="66">
        <f ca="1">IFERROR(__xludf.DUMMYFUNCTION("IMPORTRANGE(""https://docs.google.com/spreadsheets/d/1AGHcLOeeYFL3K4b9R1dSzyJy00PE_ra89DNTVfnxSWM/edit?usp=sharing"",""รวมที่ทำกิน!W46"")"),25)</f>
        <v>25</v>
      </c>
      <c r="K240" s="200">
        <f t="shared" ca="1" si="52"/>
        <v>3.0487804878048781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IFERROR(__xludf.DUMMYFUNCTION("IMPORTRANGE(""https://docs.google.com/spreadsheets/d/1AGHcLOeeYFL3K4b9R1dSzyJy00PE_ra89DNTVfnxSWM/edit?usp=sharing"",""รวมที่ทำกิน!Y46"")"),419.84)</f>
        <v>419.84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3376245</v>
      </c>
      <c r="M242" s="213">
        <f t="shared" si="53"/>
        <v>33055</v>
      </c>
      <c r="N242" s="213">
        <f ca="1">+IF(L242&gt;0,M242*100/L242,0)</f>
        <v>0.97904624812476582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300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550180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90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550180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IFERROR(__xludf.DUMMYFUNCTION("IMPORTRANGE(""https://docs.google.com/spreadsheets/d/1C3CXT74ZlgGe6_JY_1olB1XN4rF0dxEuIIF-xsYjHgg/edit?usp=sharing"",""งบกองทุน!e57"")"),550180)</f>
        <v>550180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IFERROR(__xludf.DUMMYFUNCTION("IMPORTRANGE(""https://docs.google.com/spreadsheets/d/1C3CXT74ZlgGe6_JY_1olB1XN4rF0dxEuIIF-xsYjHgg/edit?usp=sharing"",""งบกองทุน!f57"")"),0)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300</v>
      </c>
      <c r="J262" s="66">
        <f t="shared" si="59"/>
        <v>0</v>
      </c>
      <c r="K262" s="48">
        <f ca="1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IFERROR(__xludf.DUMMYFUNCTION("IMPORTRANGE(""https://docs.google.com/spreadsheets/d/1C3CXT74ZlgGe6_JY_1olB1XN4rF0dxEuIIF-xsYjHgg/edit?usp=sharing"",""งบกองทุน!H57"")"),90)</f>
        <v>90</v>
      </c>
      <c r="J263" s="66">
        <f>J267</f>
        <v>0</v>
      </c>
      <c r="K263" s="48">
        <f ca="1">IF(I263&gt;0,J263*100/I263,0)</f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IFERROR(__xludf.DUMMYFUNCTION("IMPORTRANGE(""https://docs.google.com/spreadsheets/d/1C3CXT74ZlgGe6_JY_1olB1XN4rF0dxEuIIF-xsYjHgg/edit?usp=sharing"",""งบกองทุน!i57"")"),200)</f>
        <v>200</v>
      </c>
      <c r="J264" s="67">
        <v>0</v>
      </c>
      <c r="K264" s="48">
        <f ca="1">IF(I264&gt;0,J264*100/I264,0)</f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90</v>
      </c>
      <c r="J265" s="67">
        <v>0</v>
      </c>
      <c r="K265" s="48">
        <f ca="1">IF(I263&gt;0,J265*100/I263,0)</f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IFERROR(__xludf.DUMMYFUNCTION("IMPORTRANGE(""https://docs.google.com/spreadsheets/d/1C3CXT74ZlgGe6_JY_1olB1XN4rF0dxEuIIF-xsYjHgg/edit?usp=sharing"",""งบกองทุน!k57"")"),100)</f>
        <v>100</v>
      </c>
      <c r="J266" s="67">
        <v>0</v>
      </c>
      <c r="K266" s="48">
        <f t="shared" ref="K266:K268" ca="1" si="60">IF(I266&gt;0,J266*100/I266,0)</f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90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300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IFERROR(__xludf.DUMMYFUNCTION("IMPORTRANGE(""https://docs.google.com/spreadsheets/d/1C3CXT74ZlgGe6_JY_1olB1XN4rF0dxEuIIF-xsYjHgg/edit?usp=sharing"",""งบกองทุน!o57"")"),100)</f>
        <v>100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IFERROR(__xludf.DUMMYFUNCTION("IMPORTRANGE(""https://docs.google.com/spreadsheets/d/1C3CXT74ZlgGe6_JY_1olB1XN4rF0dxEuIIF-xsYjHgg/edit?usp=sharing"",""งบกองทุน!p57"")"),200)</f>
        <v>200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3250</v>
      </c>
      <c r="N275" s="228">
        <f ca="1">+IF(L275&gt;0,M275*100/L275,0)</f>
        <v>0.31598802162330336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3250</v>
      </c>
      <c r="N278" s="49">
        <f t="shared" ca="1" si="65"/>
        <v>0.31598802162330336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IFERROR(__xludf.DUMMYFUNCTION("IMPORTRANGE(""https://docs.google.com/spreadsheets/d/1C3CXT74ZlgGe6_JY_1olB1XN4rF0dxEuIIF-xsYjHgg/edit?usp=sharing"",""งบกองทุน!s57"")"),1028520)</f>
        <v>1028520</v>
      </c>
      <c r="M280" s="52">
        <f>SUM(M281:M284)</f>
        <v>3250</v>
      </c>
      <c r="N280" s="52">
        <f t="shared" ca="1" si="65"/>
        <v>0.31598802162330336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3250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IFERROR(__xludf.DUMMYFUNCTION("IMPORTRANGE(""https://docs.google.com/spreadsheets/d/1C3CXT74ZlgGe6_JY_1olB1XN4rF0dxEuIIF-xsYjHgg/edit?usp=sharing"",""งบกองทุน!v57"")"),100)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IFERROR(__xludf.DUMMYFUNCTION("IMPORTRANGE(""https://docs.google.com/spreadsheets/d/1C3CXT74ZlgGe6_JY_1olB1XN4rF0dxEuIIF-xsYjHgg/edit?usp=sharing"",""งบกองทุน!w57"")"),1000)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IFERROR(__xludf.DUMMYFUNCTION("IMPORTRANGE(""https://docs.google.com/spreadsheets/d/1C3CXT74ZlgGe6_JY_1olB1XN4rF0dxEuIIF-xsYjHgg/edit?usp=sharing"",""งบกองทุน!x57"")"),100)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213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233280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71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233280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IFERROR(__xludf.DUMMYFUNCTION("IMPORTRANGE(""https://docs.google.com/spreadsheets/d/1C3CXT74ZlgGe6_JY_1olB1XN4rF0dxEuIIF-xsYjHgg/edit?usp=sharing"",""งบกองทุน!aa57"")"),233280)</f>
        <v>233280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71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IFERROR(__xludf.DUMMYFUNCTION("IMPORTRANGE(""https://docs.google.com/spreadsheets/d/1C3CXT74ZlgGe6_JY_1olB1XN4rF0dxEuIIF-xsYjHgg/edit?usp=sharing"",""งบกองทุน!ae57"")"),13)</f>
        <v>13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IFERROR(__xludf.DUMMYFUNCTION("IMPORTRANGE(""https://docs.google.com/spreadsheets/d/1C3CXT74ZlgGe6_JY_1olB1XN4rF0dxEuIIF-xsYjHgg/edit?usp=sharing"",""งบกองทุน!ad57"")"),39)</f>
        <v>39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IFERROR(__xludf.DUMMYFUNCTION("IMPORTRANGE(""https://docs.google.com/spreadsheets/d/1C3CXT74ZlgGe6_JY_1olB1XN4rF0dxEuIIF-xsYjHgg/edit?usp=sharing"",""งบกองทุน!af57"")"),13)</f>
        <v>13</v>
      </c>
      <c r="J314" s="67"/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IFERROR(__xludf.DUMMYFUNCTION("IMPORTRANGE(""https://docs.google.com/spreadsheets/d/1C3CXT74ZlgGe6_JY_1olB1XN4rF0dxEuIIF-xsYjHgg/edit?usp=sharing"",""งบกองทุน!ag57"")"),13)</f>
        <v>13</v>
      </c>
      <c r="J315" s="246"/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IFERROR(__xludf.DUMMYFUNCTION("IMPORTRANGE(""https://docs.google.com/spreadsheets/d/1C3CXT74ZlgGe6_JY_1olB1XN4rF0dxEuIIF-xsYjHgg/edit?usp=sharing"",""งบกองทุน!ai57"")"),48)</f>
        <v>48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IFERROR(__xludf.DUMMYFUNCTION("IMPORTRANGE(""https://docs.google.com/spreadsheets/d/1C3CXT74ZlgGe6_JY_1olB1XN4rF0dxEuIIF-xsYjHgg/edit?usp=sharing"",""งบกองทุน!ah57"")"),144)</f>
        <v>144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IFERROR(__xludf.DUMMYFUNCTION("IMPORTRANGE(""https://docs.google.com/spreadsheets/d/1C3CXT74ZlgGe6_JY_1olB1XN4rF0dxEuIIF-xsYjHgg/edit?usp=sharing"",""งบกองทุน!aj57"")"),48)</f>
        <v>48</v>
      </c>
      <c r="J318" s="67"/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IFERROR(__xludf.DUMMYFUNCTION("IMPORTRANGE(""https://docs.google.com/spreadsheets/d/1C3CXT74ZlgGe6_JY_1olB1XN4rF0dxEuIIF-xsYjHgg/edit?usp=sharing"",""งบกองทุน!ak57"")"),48)</f>
        <v>48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IFERROR(__xludf.DUMMYFUNCTION("IMPORTRANGE(""https://docs.google.com/spreadsheets/d/1C3CXT74ZlgGe6_JY_1olB1XN4rF0dxEuIIF-xsYjHgg/edit?usp=sharing"",""งบกองทุน!al57"")"),48)</f>
        <v>48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IFERROR(__xludf.DUMMYFUNCTION("IMPORTRANGE(""https://docs.google.com/spreadsheets/d/1C3CXT74ZlgGe6_JY_1olB1XN4rF0dxEuIIF-xsYjHgg/edit?usp=sharing"",""งบกองทุน!an57"")"),10)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IFERROR(__xludf.DUMMYFUNCTION("IMPORTRANGE(""https://docs.google.com/spreadsheets/d/1C3CXT74ZlgGe6_JY_1olB1XN4rF0dxEuIIF-xsYjHgg/edit?usp=sharing"",""งบกองทุน!am57"")"),30)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IFERROR(__xludf.DUMMYFUNCTION("IMPORTRANGE(""https://docs.google.com/spreadsheets/d/1C3CXT74ZlgGe6_JY_1olB1XN4rF0dxEuIIF-xsYjHgg/edit?usp=sharing"",""งบกองทุน!ao57"")"),10)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IFERROR(__xludf.DUMMYFUNCTION("IMPORTRANGE(""https://docs.google.com/spreadsheets/d/1C3CXT74ZlgGe6_JY_1olB1XN4rF0dxEuIIF-xsYjHgg/edit?usp=sharing"",""งบกองทุน!ap57"")"),10)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61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IFERROR(__xludf.DUMMYFUNCTION("IMPORTRANGE(""https://docs.google.com/spreadsheets/d/1C3CXT74ZlgGe6_JY_1olB1XN4rF0dxEuIIF-xsYjHgg/edit?usp=sharing"",""งบกองทุน!ar57"")"),13)</f>
        <v>13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IFERROR(__xludf.DUMMYFUNCTION("IMPORTRANGE(""https://docs.google.com/spreadsheets/d/1C3CXT74ZlgGe6_JY_1olB1XN4rF0dxEuIIF-xsYjHgg/edit?usp=sharing"",""งบกองทุน!as57"")"),48)</f>
        <v>48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40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139000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139000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IFERROR(__xludf.DUMMYFUNCTION("IMPORTRANGE(""https://docs.google.com/spreadsheets/d/1C3CXT74ZlgGe6_JY_1olB1XN4rF0dxEuIIF-xsYjHgg/edit?usp=sharing"",""งบกองทุน!av57"")"),139000)</f>
        <v>139000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40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IFERROR(__xludf.DUMMYFUNCTION("IMPORTRANGE(""https://docs.google.com/spreadsheets/d/1C3CXT74ZlgGe6_JY_1olB1XN4rF0dxEuIIF-xsYjHgg/edit?usp=sharing"",""งบกองทุน!ay57"")"),40)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IFERROR(__xludf.DUMMYFUNCTION("IMPORTRANGE(""https://docs.google.com/spreadsheets/d/1C3CXT74ZlgGe6_JY_1olB1XN4rF0dxEuIIF-xsYjHgg/edit?usp=sharing"",""งบกองทุน!az57"")"),0)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IFERROR(__xludf.DUMMYFUNCTION("IMPORTRANGE(""https://docs.google.com/spreadsheets/d/1C3CXT74ZlgGe6_JY_1olB1XN4rF0dxEuIIF-xsYjHgg/edit?usp=sharing"",""งบกองทุน!Ba57"")"),0)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42047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519375</v>
      </c>
      <c r="M350" s="228">
        <f t="shared" si="79"/>
        <v>9935</v>
      </c>
      <c r="N350" s="228">
        <f t="shared" ref="N350:N354" ca="1" si="80">+IF(L350&gt;0,M350*100/L350,0)</f>
        <v>1.9128760529482551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519375</v>
      </c>
      <c r="M352" s="52">
        <f t="shared" si="81"/>
        <v>9935</v>
      </c>
      <c r="N352" s="52">
        <f t="shared" ca="1" si="80"/>
        <v>1.9128760529482551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IFERROR(__xludf.DUMMYFUNCTION("IMPORTRANGE(""https://docs.google.com/spreadsheets/d/1C3CXT74ZlgGe6_JY_1olB1XN4rF0dxEuIIF-xsYjHgg/edit?usp=sharing"",""งบกองทุน!Bd57"")"),519375)</f>
        <v>519375</v>
      </c>
      <c r="M354" s="52">
        <f>SUM(M355:M358)</f>
        <v>9935</v>
      </c>
      <c r="N354" s="52">
        <f t="shared" ca="1" si="80"/>
        <v>1.9128760529482551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9935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IFERROR(__xludf.DUMMYFUNCTION("IMPORTRANGE(""https://docs.google.com/spreadsheets/d/1C3CXT74ZlgGe6_JY_1olB1XN4rF0dxEuIIF-xsYjHgg/edit?usp=sharing"",""งบกองทุน!BE57"")"),42047)</f>
        <v>42047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42047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IFERROR(__xludf.DUMMYFUNCTION("IMPORTRANGE(""https://docs.google.com/spreadsheets/d/1C3CXT74ZlgGe6_JY_1olB1XN4rF0dxEuIIF-xsYjHgg/edit?usp=sharing"",""งบกองทุน!Bf57"")"),5816)</f>
        <v>5816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42047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5816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42047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5816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IFERROR(__xludf.DUMMYFUNCTION("IMPORTRANGE(""https://docs.google.com/spreadsheets/d/1C3CXT74ZlgGe6_JY_1olB1XN4rF0dxEuIIF-xsYjHgg/edit?usp=sharing"",""งบกองทุน!cd57"")"),2175)</f>
        <v>2175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IFERROR(__xludf.DUMMYFUNCTION("IMPORTRANGE(""https://docs.google.com/spreadsheets/d/1C3CXT74ZlgGe6_JY_1olB1XN4rF0dxEuIIF-xsYjHgg/edit?usp=sharing"",""งบกองทุน!cd57"")"),2175)</f>
        <v>2175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IFERROR(__xludf.DUMMYFUNCTION("IMPORTRANGE(""https://docs.google.com/spreadsheets/d/1C3CXT74ZlgGe6_JY_1olB1XN4rF0dxEuIIF-xsYjHgg/edit?usp=sharing"",""งบกองทุน!cc57"")"),375)</f>
        <v>375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IFERROR(__xludf.DUMMYFUNCTION("IMPORTRANGE(""https://docs.google.com/spreadsheets/d/1C3CXT74ZlgGe6_JY_1olB1XN4rF0dxEuIIF-xsYjHgg/edit?usp=sharing"",""งบกองทุน!cz57"")"),0)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IFERROR(__xludf.DUMMYFUNCTION("IMPORTRANGE(""https://docs.google.com/spreadsheets/d/1C3CXT74ZlgGe6_JY_1olB1XN4rF0dxEuIIF-xsYjHgg/edit?usp=sharing"",""งบกองทุน!cz57"")"),0)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IFERROR(__xludf.DUMMYFUNCTION("IMPORTRANGE(""https://docs.google.com/spreadsheets/d/1C3CXT74ZlgGe6_JY_1olB1XN4rF0dxEuIIF-xsYjHgg/edit?usp=sharing"",""งบกองทุน!cy57"")"),0)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IFERROR(__xludf.DUMMYFUNCTION("IMPORTRANGE(""https://docs.google.com/spreadsheets/d/1C3CXT74ZlgGe6_JY_1olB1XN4rF0dxEuIIF-xsYjHgg/edit?usp=sharing"",""งบกองทุน!db57"")"),0)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IFERROR(__xludf.DUMMYFUNCTION("IMPORTRANGE(""https://docs.google.com/spreadsheets/d/1C3CXT74ZlgGe6_JY_1olB1XN4rF0dxEuIIF-xsYjHgg/edit?usp=sharing"",""งบกองทุน!da57"")"),0)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IFERROR(__xludf.DUMMYFUNCTION("IMPORTRANGE(""https://docs.google.com/spreadsheets/d/1C3CXT74ZlgGe6_JY_1olB1XN4rF0dxEuIIF-xsYjHgg/edit?usp=sharing"",""งบกองทุน!dd57"")"),0)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IFERROR(__xludf.DUMMYFUNCTION("IMPORTRANGE(""https://docs.google.com/spreadsheets/d/1C3CXT74ZlgGe6_JY_1olB1XN4rF0dxEuIIF-xsYjHgg/edit?usp=sharing"",""งบกองทุน!dc57"")"),0)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IFERROR(__xludf.DUMMYFUNCTION("IMPORTRANGE(""https://docs.google.com/spreadsheets/d/1C3CXT74ZlgGe6_JY_1olB1XN4rF0dxEuIIF-xsYjHgg/edit?usp=sharing"",""งบกองทุน!df57"")"),0)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IFERROR(__xludf.DUMMYFUNCTION("IMPORTRANGE(""https://docs.google.com/spreadsheets/d/1C3CXT74ZlgGe6_JY_1olB1XN4rF0dxEuIIF-xsYjHgg/edit?usp=sharing"",""งบกองทุน!de57"")"),0)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24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36040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36040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IFERROR(__xludf.DUMMYFUNCTION("IMPORTRANGE(""https://docs.google.com/spreadsheets/d/1C3CXT74ZlgGe6_JY_1olB1XN4rF0dxEuIIF-xsYjHgg/edit?usp=sharing"",""งบกองทุน!dn57"")"),0)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IFERROR(__xludf.DUMMYFUNCTION("IMPORTRANGE(""https://docs.google.com/spreadsheets/d/1C3CXT74ZlgGe6_JY_1olB1XN4rF0dxEuIIF-xsYjHgg/edit?usp=sharing"",""งบกองทุน!do57"")"),36040)</f>
        <v>36040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IFERROR(__xludf.DUMMYFUNCTION("IMPORTRANGE(""https://docs.google.com/spreadsheets/d/1C3CXT74ZlgGe6_JY_1olB1XN4rF0dxEuIIF-xsYjHgg/edit?usp=sharing"",""งบกองทุน!dq57"")"),24)</f>
        <v>24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IFERROR(__xludf.DUMMYFUNCTION("IMPORTRANGE(""https://docs.google.com/spreadsheets/d/1C3CXT74ZlgGe6_JY_1olB1XN4rF0dxEuIIF-xsYjHgg/edit?usp=sharing"",""งบกองทุน!dr57"")"),24)</f>
        <v>24</v>
      </c>
      <c r="J441" s="66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5000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320000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320000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IFERROR(__xludf.DUMMYFUNCTION("IMPORTRANGE(""https://docs.google.com/spreadsheets/d/1C3CXT74ZlgGe6_JY_1olB1XN4rF0dxEuIIF-xsYjHgg/edit?usp=sharing"",""งบกองทุน!dt57"")"),0)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IFERROR(__xludf.DUMMYFUNCTION("IMPORTRANGE(""https://docs.google.com/spreadsheets/d/1C3CXT74ZlgGe6_JY_1olB1XN4rF0dxEuIIF-xsYjHgg/edit?usp=sharing"",""งบกองทุน!du57"")"),320000)</f>
        <v>320000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IFERROR(__xludf.DUMMYFUNCTION("IMPORTRANGE(""https://docs.google.com/spreadsheets/d/1C3CXT74ZlgGe6_JY_1olB1XN4rF0dxEuIIF-xsYjHgg/edit?usp=sharing"",""งบกองทุน!dw57"")"),5000)</f>
        <v>5000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IFERROR(__xludf.DUMMYFUNCTION("IMPORTRANGE(""https://docs.google.com/spreadsheets/d/1C3CXT74ZlgGe6_JY_1olB1XN4rF0dxEuIIF-xsYjHgg/edit?usp=sharing"",""งบกองทุน!dx57"")"),0)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IFERROR(__xludf.DUMMYFUNCTION("IMPORTRANGE(""https://docs.google.com/spreadsheets/d/1C3CXT74ZlgGe6_JY_1olB1XN4rF0dxEuIIF-xsYjHgg/edit?usp=sharing"",""งบกองทุน!dy57"")"),0)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IFERROR(__xludf.DUMMYFUNCTION("IMPORTRANGE(""https://docs.google.com/spreadsheets/d/1C3CXT74ZlgGe6_JY_1olB1XN4rF0dxEuIIF-xsYjHgg/edit?usp=sharing"",""งบกองทุน!dz57"")"),0)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7200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197200</v>
      </c>
      <c r="M457" s="228">
        <f t="shared" si="103"/>
        <v>9935</v>
      </c>
      <c r="N457" s="228">
        <f t="shared" ref="N457:N461" ca="1" si="104">+IF(L457&gt;0,M457*100/L457,0)</f>
        <v>5.0380324543610548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197200</v>
      </c>
      <c r="M459" s="52">
        <f t="shared" si="105"/>
        <v>9935</v>
      </c>
      <c r="N459" s="52">
        <f t="shared" ca="1" si="104"/>
        <v>5.0380324543610548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IFERROR(__xludf.DUMMYFUNCTION("IMPORTRANGE(""https://docs.google.com/spreadsheets/d/1C3CXT74ZlgGe6_JY_1olB1XN4rF0dxEuIIF-xsYjHgg/edit?usp=sharing"",""งบกองทุน!Eb57"")"),0)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IFERROR(__xludf.DUMMYFUNCTION("IMPORTRANGE(""https://docs.google.com/spreadsheets/d/1C3CXT74ZlgGe6_JY_1olB1XN4rF0dxEuIIF-xsYjHgg/edit?usp=sharing"",""งบกองทุน!Ec57"")"),197200)</f>
        <v>197200</v>
      </c>
      <c r="M461" s="52">
        <f>SUM(M462:M465)</f>
        <v>9935</v>
      </c>
      <c r="N461" s="52">
        <f t="shared" ca="1" si="104"/>
        <v>5.0380324543610548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9935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IFERROR(__xludf.DUMMYFUNCTION("IMPORTRANGE(""https://docs.google.com/spreadsheets/d/1C3CXT74ZlgGe6_JY_1olB1XN4rF0dxEuIIF-xsYjHgg/edit?usp=sharing"",""งบกองทุน!Ed57"")"),7200)</f>
        <v>7200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100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348100</v>
      </c>
      <c r="M473" s="228">
        <f>SUM(M474:M475)</f>
        <v>9935</v>
      </c>
      <c r="N473" s="228">
        <f t="shared" ref="N473:N477" ca="1" si="107">+IF(L473&gt;0,M473*100/L473,0)</f>
        <v>2.8540649238724503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348100</v>
      </c>
      <c r="M475" s="52">
        <f t="shared" si="108"/>
        <v>9935</v>
      </c>
      <c r="N475" s="52">
        <f t="shared" ca="1" si="107"/>
        <v>2.8540649238724503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IFERROR(__xludf.DUMMYFUNCTION("IMPORTRANGE(""https://docs.google.com/spreadsheets/d/1C3CXT74ZlgGe6_JY_1olB1XN4rF0dxEuIIF-xsYjHgg/edit?usp=sharing"",""งบกองทุน!Ek57"")"),0)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IFERROR(__xludf.DUMMYFUNCTION("IMPORTRANGE(""https://docs.google.com/spreadsheets/d/1C3CXT74ZlgGe6_JY_1olB1XN4rF0dxEuIIF-xsYjHgg/edit?usp=sharing"",""งบกองทุน!El57"")"),348100)</f>
        <v>348100</v>
      </c>
      <c r="M477" s="52">
        <f>SUM(M478:M481)</f>
        <v>9935</v>
      </c>
      <c r="N477" s="52">
        <f t="shared" ca="1" si="107"/>
        <v>2.8540649238724503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9935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IFERROR(__xludf.DUMMYFUNCTION("IMPORTRANGE(""https://docs.google.com/spreadsheets/d/1C3CXT74ZlgGe6_JY_1olB1XN4rF0dxEuIIF-xsYjHgg/edit?usp=sharing"",""งบกองทุน!Em57"")"),100)</f>
        <v>100</v>
      </c>
      <c r="J482" s="66">
        <f ca="1">IFERROR(__xludf.DUMMYFUNCTION("IMPORTRANGE(""https://docs.google.com/spreadsheets/d/1AGHcLOeeYFL3K4b9R1dSzyJy00PE_ra89DNTVfnxSWM/edit?usp=sharing"",""รวมที่ชุมชน!G46"")"),0)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IFERROR(__xludf.DUMMYFUNCTION("IMPORTRANGE(""https://docs.google.com/spreadsheets/d/1C3CXT74ZlgGe6_JY_1olB1XN4rF0dxEuIIF-xsYjHgg/edit?usp=sharing"",""งบกองทุน!En57"")"),0)</f>
        <v>0</v>
      </c>
      <c r="J483" s="66">
        <f ca="1">IFERROR(__xludf.DUMMYFUNCTION("IMPORTRANGE(""https://docs.google.com/spreadsheets/d/1AGHcLOeeYFL3K4b9R1dSzyJy00PE_ra89DNTVfnxSWM/edit?usp=sharing"",""รวมที่ชุมชน!H46"")"),0)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IFERROR(__xludf.DUMMYFUNCTION("IMPORTRANGE(""https://docs.google.com/spreadsheets/d/1C3CXT74ZlgGe6_JY_1olB1XN4rF0dxEuIIF-xsYjHgg/edit?usp=sharing"",""งบกองทุน!Eo57"")"),100)</f>
        <v>100</v>
      </c>
      <c r="J484" s="66">
        <f ca="1">IFERROR(__xludf.DUMMYFUNCTION("IMPORTRANGE(""https://docs.google.com/spreadsheets/d/1AGHcLOeeYFL3K4b9R1dSzyJy00PE_ra89DNTVfnxSWM/edit?usp=sharing"",""รวมที่ชุมชน!J46"")"),0)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IFERROR(__xludf.DUMMYFUNCTION("IMPORTRANGE(""https://docs.google.com/spreadsheets/d/1C3CXT74ZlgGe6_JY_1olB1XN4rF0dxEuIIF-xsYjHgg/edit?usp=sharing"",""งบกองทุน!Ep57"")"),0)</f>
        <v>0</v>
      </c>
      <c r="J485" s="66">
        <f ca="1">IFERROR(__xludf.DUMMYFUNCTION("IMPORTRANGE(""https://docs.google.com/spreadsheets/d/1AGHcLOeeYFL3K4b9R1dSzyJy00PE_ra89DNTVfnxSWM/edit?usp=sharing"",""รวมที่ชุมชน!L46"")"),0)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IFERROR(__xludf.DUMMYFUNCTION("IMPORTRANGE(""https://docs.google.com/spreadsheets/d/1C3CXT74ZlgGe6_JY_1olB1XN4rF0dxEuIIF-xsYjHgg/edit?usp=sharing"",""งบกองทุน!Eq57"")"),100)</f>
        <v>100</v>
      </c>
      <c r="J486" s="66">
        <f ca="1">IFERROR(__xludf.DUMMYFUNCTION("IMPORTRANGE(""https://docs.google.com/spreadsheets/d/1AGHcLOeeYFL3K4b9R1dSzyJy00PE_ra89DNTVfnxSWM/edit?usp=sharing"",""รวมที่ชุมชน!S46"")"),0)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IFERROR(__xludf.DUMMYFUNCTION("IMPORTRANGE(""https://docs.google.com/spreadsheets/d/1C3CXT74ZlgGe6_JY_1olB1XN4rF0dxEuIIF-xsYjHgg/edit?usp=sharing"",""งบกองทุน!Er57"")"),0)</f>
        <v>0</v>
      </c>
      <c r="J487" s="66">
        <f ca="1">IFERROR(__xludf.DUMMYFUNCTION("IMPORTRANGE(""https://docs.google.com/spreadsheets/d/1AGHcLOeeYFL3K4b9R1dSzyJy00PE_ra89DNTVfnxSWM/edit?usp=sharing"",""รวมที่ชุมชน!U46"")"),0)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IFERROR(__xludf.DUMMYFUNCTION("IMPORTRANGE(""https://docs.google.com/spreadsheets/d/1C3CXT74ZlgGe6_JY_1olB1XN4rF0dxEuIIF-xsYjHgg/edit?usp=sharing"",""งบกองทุน!Es57"")"),100)</f>
        <v>100</v>
      </c>
      <c r="J488" s="66">
        <f ca="1">IFERROR(__xludf.DUMMYFUNCTION("IMPORTRANGE(""https://docs.google.com/spreadsheets/d/1AGHcLOeeYFL3K4b9R1dSzyJy00PE_ra89DNTVfnxSWM/edit?usp=sharing"",""รวมที่ชุมชน!V46"")"),0)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IFERROR(__xludf.DUMMYFUNCTION("IMPORTRANGE(""https://docs.google.com/spreadsheets/d/1C3CXT74ZlgGe6_JY_1olB1XN4rF0dxEuIIF-xsYjHgg/edit?usp=sharing"",""งบกองทุน!Et57"")"),0)</f>
        <v>0</v>
      </c>
      <c r="J489" s="111">
        <f ca="1">IFERROR(__xludf.DUMMYFUNCTION("IMPORTRANGE(""https://docs.google.com/spreadsheets/d/1AGHcLOeeYFL3K4b9R1dSzyJy00PE_ra89DNTVfnxSWM/edit?usp=sharing"",""รวมที่ชุมชน!X46"")"),0)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50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4550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4550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IFERROR(__xludf.DUMMYFUNCTION("IMPORTRANGE(""https://docs.google.com/spreadsheets/d/1C3CXT74ZlgGe6_JY_1olB1XN4rF0dxEuIIF-xsYjHgg/edit?usp=sharing"",""งบกองทุน!Ev57"")"),0)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IFERROR(__xludf.DUMMYFUNCTION("IMPORTRANGE(""https://docs.google.com/spreadsheets/d/1C3CXT74ZlgGe6_JY_1olB1XN4rF0dxEuIIF-xsYjHgg/edit?usp=sharing"",""งบกองทุน!Ew57"")"),4550)</f>
        <v>4550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IFERROR(__xludf.DUMMYFUNCTION("IMPORTRANGE(""https://docs.google.com/spreadsheets/d/1C3CXT74ZlgGe6_JY_1olB1XN4rF0dxEuIIF-xsYjHgg/edit?usp=sharing"",""งบกองทุน!EZ57"")"),50)</f>
        <v>50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IFERROR(__xludf.DUMMYFUNCTION("IMPORTRANGE(""https://docs.google.com/spreadsheets/d/1C3CXT74ZlgGe6_JY_1olB1XN4rF0dxEuIIF-xsYjHgg/edit?usp=sharing"",""งบกองทุน!ff57"")"),0)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IFERROR(__xludf.DUMMYFUNCTION("IMPORTRANGE(""https://docs.google.com/spreadsheets/d/1muirlRDkqiswvy_NRZ3Yh955hx-PF6_HhssUYiSJj8o/edit?usp=sharing"",""กองทุน!D57"")"),5295851.07)</f>
        <v>5295851.07</v>
      </c>
      <c r="J521" s="199">
        <f ca="1">IFERROR(__xludf.DUMMYFUNCTION("IMPORTRANGE(""https://docs.google.com/spreadsheets/d/1muirlRDkqiswvy_NRZ3Yh955hx-PF6_HhssUYiSJj8o/edit?usp=sharing"",""กองทุน!F57"")"),150032.88)</f>
        <v>150032.88</v>
      </c>
      <c r="K521" s="200">
        <f t="shared" ref="K521:K528" ca="1" si="118">IF(I521&gt;0,J521*100/I521,0)</f>
        <v>2.8330267980893198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IFERROR(__xludf.DUMMYFUNCTION("IMPORTRANGE(""https://docs.google.com/spreadsheets/d/1muirlRDkqiswvy_NRZ3Yh955hx-PF6_HhssUYiSJj8o/edit?usp=sharing"",""กองทุน!C57"")"),285)</f>
        <v>285</v>
      </c>
      <c r="J522" s="199">
        <f ca="1">IFERROR(__xludf.DUMMYFUNCTION("IMPORTRANGE(""https://docs.google.com/spreadsheets/d/1muirlRDkqiswvy_NRZ3Yh955hx-PF6_HhssUYiSJj8o/edit?usp=sharing"",""กองทุน!E57"")"),6)</f>
        <v>6</v>
      </c>
      <c r="K522" s="200">
        <f t="shared" ca="1" si="118"/>
        <v>2.1052631578947367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IFERROR(__xludf.DUMMYFUNCTION("IMPORTRANGE(""https://docs.google.com/spreadsheets/d/1muirlRDkqiswvy_NRZ3Yh955hx-PF6_HhssUYiSJj8o/edit?usp=sharing"",""กองทุน!I57"")"),4427841.00999999)</f>
        <v>4427841.0099999905</v>
      </c>
      <c r="J523" s="199">
        <f ca="1">IFERROR(__xludf.DUMMYFUNCTION("IMPORTRANGE(""https://docs.google.com/spreadsheets/d/1muirlRDkqiswvy_NRZ3Yh955hx-PF6_HhssUYiSJj8o/edit?usp=sharing"",""กองทุน!K57"")"),49183.52)</f>
        <v>49183.519999999997</v>
      </c>
      <c r="K523" s="200">
        <f t="shared" ca="1" si="118"/>
        <v>1.1107788172367126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IFERROR(__xludf.DUMMYFUNCTION("IMPORTRANGE(""https://docs.google.com/spreadsheets/d/1muirlRDkqiswvy_NRZ3Yh955hx-PF6_HhssUYiSJj8o/edit?usp=sharing"",""กองทุน!H57"")"),261)</f>
        <v>261</v>
      </c>
      <c r="J524" s="199">
        <f ca="1">IFERROR(__xludf.DUMMYFUNCTION("IMPORTRANGE(""https://docs.google.com/spreadsheets/d/1muirlRDkqiswvy_NRZ3Yh955hx-PF6_HhssUYiSJj8o/edit?usp=sharing"",""กองทุน!J57"")"),16)</f>
        <v>16</v>
      </c>
      <c r="K524" s="200">
        <f t="shared" ca="1" si="118"/>
        <v>6.1302681992337167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IFERROR(__xludf.DUMMYFUNCTION("IMPORTRANGE(""https://docs.google.com/spreadsheets/d/1muirlRDkqiswvy_NRZ3Yh955hx-PF6_HhssUYiSJj8o/edit?usp=sharing"",""กองทุน!N57"")"),252570.88)</f>
        <v>252570.88</v>
      </c>
      <c r="J525" s="199">
        <f ca="1">IFERROR(__xludf.DUMMYFUNCTION("IMPORTRANGE(""https://docs.google.com/spreadsheets/d/1muirlRDkqiswvy_NRZ3Yh955hx-PF6_HhssUYiSJj8o/edit?usp=sharing"",""กองทุน!P57"")"),9968.4)</f>
        <v>9968.4</v>
      </c>
      <c r="K525" s="200">
        <f t="shared" ca="1" si="118"/>
        <v>3.9467732780596085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IFERROR(__xludf.DUMMYFUNCTION("IMPORTRANGE(""https://docs.google.com/spreadsheets/d/1muirlRDkqiswvy_NRZ3Yh955hx-PF6_HhssUYiSJj8o/edit?usp=sharing"",""กองทุน!M57"")"),35)</f>
        <v>35</v>
      </c>
      <c r="J526" s="199">
        <f ca="1">IFERROR(__xludf.DUMMYFUNCTION("IMPORTRANGE(""https://docs.google.com/spreadsheets/d/1muirlRDkqiswvy_NRZ3Yh955hx-PF6_HhssUYiSJj8o/edit?usp=sharing"",""กองทุน!O57"")"),1)</f>
        <v>1</v>
      </c>
      <c r="K526" s="200">
        <f t="shared" ca="1" si="118"/>
        <v>2.8571428571428572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IFERROR(__xludf.DUMMYFUNCTION("IMPORTRANGE(""https://docs.google.com/spreadsheets/d/1muirlRDkqiswvy_NRZ3Yh955hx-PF6_HhssUYiSJj8o/edit?usp=sharing"",""กองทุน!S57"")"),7730000)</f>
        <v>7730000</v>
      </c>
      <c r="J527" s="199">
        <f ca="1">IFERROR(__xludf.DUMMYFUNCTION("IMPORTRANGE(""https://docs.google.com/spreadsheets/d/1muirlRDkqiswvy_NRZ3Yh955hx-PF6_HhssUYiSJj8o/edit?usp=sharing"",""กองทุน!U57"")"),0)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IFERROR(__xludf.DUMMYFUNCTION("IMPORTRANGE(""https://docs.google.com/spreadsheets/d/1muirlRDkqiswvy_NRZ3Yh955hx-PF6_HhssUYiSJj8o/edit?usp=sharing"",""กองทุน!R57"")"),189)</f>
        <v>189</v>
      </c>
      <c r="J528" s="321">
        <f ca="1">IFERROR(__xludf.DUMMYFUNCTION("IMPORTRANGE(""https://docs.google.com/spreadsheets/d/1muirlRDkqiswvy_NRZ3Yh955hx-PF6_HhssUYiSJj8o/edit?usp=sharing"",""กองทุน!T57"")"),0)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218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2369150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912300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IFERROR(__xludf.DUMMYFUNCTION("IMPORTRANGE(""https://docs.google.com/spreadsheets/d/1C3CXT74ZlgGe6_JY_1olB1XN4rF0dxEuIIF-xsYjHgg/edit?usp=sharing"",""พรบ!C39"")"),912300)</f>
        <v>912300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IFERROR(__xludf.DUMMYFUNCTION("IMPORTRANGE(""https://docs.google.com/spreadsheets/d/1C3CXT74ZlgGe6_JY_1olB1XN4rF0dxEuIIF-xsYjHgg/edit?usp=sharing"",""พรบ!D39"")"),470300)</f>
        <v>470300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IFERROR(__xludf.DUMMYFUNCTION("IMPORTRANGE(""https://docs.google.com/spreadsheets/d/1C3CXT74ZlgGe6_JY_1olB1XN4rF0dxEuIIF-xsYjHgg/edit?usp=sharing"",""พรบ!E39"")"),442000)</f>
        <v>442000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IFERROR(__xludf.DUMMYFUNCTION("IMPORTRANGE(""https://docs.google.com/spreadsheets/d/1C3CXT74ZlgGe6_JY_1olB1XN4rF0dxEuIIF-xsYjHgg/edit?usp=sharing"",""พรบ!H39"")"),1)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IFERROR(__xludf.DUMMYFUNCTION("IMPORTRANGE(""https://docs.google.com/spreadsheets/d/1C3CXT74ZlgGe6_JY_1olB1XN4rF0dxEuIIF-xsYjHgg/edit?usp=sharing"",""พรบ!I39"")"),30)</f>
        <v>30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IFERROR(__xludf.DUMMYFUNCTION("IMPORTRANGE(""https://docs.google.com/spreadsheets/d/1C3CXT74ZlgGe6_JY_1olB1XN4rF0dxEuIIF-xsYjHgg/edit?usp=sharing"",""พรบ!J39"")"),0)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IFERROR(__xludf.DUMMYFUNCTION("IMPORTRANGE(""https://docs.google.com/spreadsheets/d/1C3CXT74ZlgGe6_JY_1olB1XN4rF0dxEuIIF-xsYjHgg/edit?usp=sharing"",""พรบ!K39"")"),0)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IFERROR(__xludf.DUMMYFUNCTION("IMPORTRANGE(""https://docs.google.com/spreadsheets/d/1C3CXT74ZlgGe6_JY_1olB1XN4rF0dxEuIIF-xsYjHgg/edit?usp=sharing"",""พรบ!L39"")"),0)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IFERROR(__xludf.DUMMYFUNCTION("IMPORTRANGE(""https://docs.google.com/spreadsheets/d/1C3CXT74ZlgGe6_JY_1olB1XN4rF0dxEuIIF-xsYjHgg/edit?usp=sharing"",""พรบ!M39"")"),0)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IFERROR(__xludf.DUMMYFUNCTION("IMPORTRANGE(""https://docs.google.com/spreadsheets/d/1C3CXT74ZlgGe6_JY_1olB1XN4rF0dxEuIIF-xsYjHgg/edit?usp=sharing"",""พรบ!O39"")"),122100)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IFERROR(__xludf.DUMMYFUNCTION("IMPORTRANGE(""https://docs.google.com/spreadsheets/d/1C3CXT74ZlgGe6_JY_1olB1XN4rF0dxEuIIF-xsYjHgg/edit?usp=sharing"",""พรบ!P39"")"),0)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IFERROR(__xludf.DUMMYFUNCTION("IMPORTRANGE(""https://docs.google.com/spreadsheets/d/1C3CXT74ZlgGe6_JY_1olB1XN4rF0dxEuIIF-xsYjHgg/edit?usp=sharing"",""พรบ!Q39"")"),122100)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IFERROR(__xludf.DUMMYFUNCTION("IMPORTRANGE(""https://docs.google.com/spreadsheets/d/1C3CXT74ZlgGe6_JY_1olB1XN4rF0dxEuIIF-xsYjHgg/edit?usp=sharing"",""พรบ!R39"")"),1)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IFERROR(__xludf.DUMMYFUNCTION("IMPORTRANGE(""https://docs.google.com/spreadsheets/d/1C3CXT74ZlgGe6_JY_1olB1XN4rF0dxEuIIF-xsYjHgg/edit?usp=sharing"",""พรบ!S39"")"),4)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IFERROR(__xludf.DUMMYFUNCTION("IMPORTRANGE(""https://docs.google.com/spreadsheets/d/1C3CXT74ZlgGe6_JY_1olB1XN4rF0dxEuIIF-xsYjHgg/edit?usp=sharing"",""พรบ!T39"")"),4)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IFERROR(__xludf.DUMMYFUNCTION("IMPORTRANGE(""https://docs.google.com/spreadsheets/d/1C3CXT74ZlgGe6_JY_1olB1XN4rF0dxEuIIF-xsYjHgg/edit?usp=sharing"",""พรบ!U39"")"),4)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IFERROR(__xludf.DUMMYFUNCTION("IMPORTRANGE(""https://docs.google.com/spreadsheets/d/1C3CXT74ZlgGe6_JY_1olB1XN4rF0dxEuIIF-xsYjHgg/edit?usp=sharing"",""พรบ!V39"")"),4)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IFERROR(__xludf.DUMMYFUNCTION("IMPORTRANGE(""https://docs.google.com/spreadsheets/d/1C3CXT74ZlgGe6_JY_1olB1XN4rF0dxEuIIF-xsYjHgg/edit?usp=sharing"",""พรบ!W39"")"),1)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66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66"/>
      <c r="J55" s="66"/>
      <c r="K55" s="232"/>
      <c r="L55" s="52">
        <f ca="1">IFERROR(__xludf.DUMMYFUNCTION("IMPORTRANGE(""https://docs.google.com/spreadsheets/d/1C3CXT74ZlgGe6_JY_1olB1XN4rF0dxEuIIF-xsYjHgg/edit?usp=sharing"",""พรบ!Y39"")"),0)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66"/>
      <c r="J56" s="66"/>
      <c r="K56" s="232"/>
      <c r="L56" s="52">
        <f ca="1">IFERROR(__xludf.DUMMYFUNCTION("IMPORTRANGE(""https://docs.google.com/spreadsheets/d/1C3CXT74ZlgGe6_JY_1olB1XN4rF0dxEuIIF-xsYjHgg/edit?usp=sharing"",""พรบ!Z39"")"),0)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66"/>
      <c r="J57" s="66"/>
      <c r="K57" s="232"/>
      <c r="L57" s="52"/>
      <c r="M57" s="52"/>
      <c r="N57" s="52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52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52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52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52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IFERROR(__xludf.DUMMYFUNCTION("IMPORTRANGE(""https://docs.google.com/spreadsheets/d/1C3CXT74ZlgGe6_JY_1olB1XN4rF0dxEuIIF-xsYjHgg/edit?usp=sharing"",""พรบ!AA39"")"),0)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52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52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52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358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69000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69000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IFERROR(__xludf.DUMMYFUNCTION("IMPORTRANGE(""https://docs.google.com/spreadsheets/d/1C3CXT74ZlgGe6_JY_1olB1XN4rF0dxEuIIF-xsYjHgg/edit?usp=sharing"",""พรบ!AD39"")"),0)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69000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IFERROR(__xludf.DUMMYFUNCTION("IMPORTRANGE(""https://docs.google.com/spreadsheets/d/1C3CXT74ZlgGe6_JY_1olB1XN4rF0dxEuIIF-xsYjHgg/edit?usp=sharing"",""พรบ!AF39"")"),7500)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IFERROR(__xludf.DUMMYFUNCTION("IMPORTRANGE(""https://docs.google.com/spreadsheets/d/1C3CXT74ZlgGe6_JY_1olB1XN4rF0dxEuIIF-xsYjHgg/edit?usp=sharing"",""พรบ!AG39"")"),4)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IFERROR(__xludf.DUMMYFUNCTION("IMPORTRANGE(""https://docs.google.com/spreadsheets/d/1C3CXT74ZlgGe6_JY_1olB1XN4rF0dxEuIIF-xsYjHgg/edit?usp=sharing"",""พรบ!AH39"")"),42000)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IFERROR(__xludf.DUMMYFUNCTION("IMPORTRANGE(""https://docs.google.com/spreadsheets/d/1C3CXT74ZlgGe6_JY_1olB1XN4rF0dxEuIIF-xsYjHgg/edit?usp=sharing"",""พรบ!AI39"")"),3)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IFERROR(__xludf.DUMMYFUNCTION("IMPORTRANGE(""https://docs.google.com/spreadsheets/d/1C3CXT74ZlgGe6_JY_1olB1XN4rF0dxEuIIF-xsYjHgg/edit?usp=sharing"",""กปร!C39"")"),36000)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66" t="s">
        <v>21</v>
      </c>
      <c r="J102" s="66"/>
      <c r="K102" s="232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66"/>
      <c r="J103" s="66"/>
      <c r="K103" s="232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66"/>
      <c r="J104" s="66"/>
      <c r="K104" s="232"/>
      <c r="L104" s="52">
        <f ca="1">IFERROR(__xludf.DUMMYFUNCTION("IMPORTRANGE(""https://docs.google.com/spreadsheets/d/1C3CXT74ZlgGe6_JY_1olB1XN4rF0dxEuIIF-xsYjHgg/edit?usp=sharing"",""พรบ!AJ39"")"),0)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232"/>
      <c r="L105" s="52"/>
      <c r="M105" s="52"/>
      <c r="N105" s="52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52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52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52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52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IFERROR(__xludf.DUMMYFUNCTION("IMPORTRANGE(""https://docs.google.com/spreadsheets/d/1C3CXT74ZlgGe6_JY_1olB1XN4rF0dxEuIIF-xsYjHgg/edit?usp=sharing"",""พรบ!AK39"")"),0)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IFERROR(__xludf.DUMMYFUNCTION("IMPORTRANGE(""https://docs.google.com/spreadsheets/d/1C3CXT74ZlgGe6_JY_1olB1XN4rF0dxEuIIF-xsYjHgg/edit?usp=sharing"",""กปร!D39"")"),0)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IFERROR(__xludf.DUMMYFUNCTION("IMPORTRANGE(""https://docs.google.com/spreadsheets/d/1C3CXT74ZlgGe6_JY_1olB1XN4rF0dxEuIIF-xsYjHgg/edit?usp=sharing"",""พรบ!AL39"")"),0)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IFERROR(__xludf.DUMMYFUNCTION("IMPORTRANGE(""https://docs.google.com/spreadsheets/d/1C3CXT74ZlgGe6_JY_1olB1XN4rF0dxEuIIF-xsYjHgg/edit?usp=sharing"",""กปร!E39"")"),0)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52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52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19500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19500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IFERROR(__xludf.DUMMYFUNCTION("IMPORTRANGE(""https://docs.google.com/spreadsheets/d/1C3CXT74ZlgGe6_JY_1olB1XN4rF0dxEuIIF-xsYjHgg/edit?usp=sharing"",""พรบ!AM39"")"),19500)</f>
        <v>19500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IFERROR(__xludf.DUMMYFUNCTION("IMPORTRANGE(""https://docs.google.com/spreadsheets/d/1C3CXT74ZlgGe6_JY_1olB1XN4rF0dxEuIIF-xsYjHgg/edit?usp=sharing"",""พรบ!AO39"")"),50000)</f>
        <v>50000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IFERROR(__xludf.DUMMYFUNCTION("IMPORTRANGE(""https://docs.google.com/spreadsheets/d/1C3CXT74ZlgGe6_JY_1olB1XN4rF0dxEuIIF-xsYjHgg/edit?usp=sharing"",""พรบ!AP39"")"),50000)</f>
        <v>50000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IFERROR(__xludf.DUMMYFUNCTION("IMPORTRANGE(""https://docs.google.com/spreadsheets/d/1C3CXT74ZlgGe6_JY_1olB1XN4rF0dxEuIIF-xsYjHgg/edit?usp=sharing"",""กปร!F39"")"),13500)</f>
        <v>13500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IFERROR(__xludf.DUMMYFUNCTION("IMPORTRANGE(""https://docs.google.com/spreadsheets/d/1C3CXT74ZlgGe6_JY_1olB1XN4rF0dxEuIIF-xsYjHgg/edit?usp=sharing"",""พรบ!AQ39"")"),0)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IFERROR(__xludf.DUMMYFUNCTION("IMPORTRANGE(""https://docs.google.com/spreadsheets/d/1C3CXT74ZlgGe6_JY_1olB1XN4rF0dxEuIIF-xsYjHgg/edit?usp=sharing"",""กปร!G39"")"),0)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232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232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66"/>
      <c r="J132" s="66"/>
      <c r="K132" s="232"/>
      <c r="L132" s="52">
        <f ca="1">IFERROR(__xludf.DUMMYFUNCTION("IMPORTRANGE(""https://docs.google.com/spreadsheets/d/1C3CXT74ZlgGe6_JY_1olB1XN4rF0dxEuIIF-xsYjHgg/edit?usp=sharing"",""พรบ!AR39"")"),0)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232"/>
      <c r="L133" s="52"/>
      <c r="M133" s="52"/>
      <c r="N133" s="52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52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52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52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52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IFERROR(__xludf.DUMMYFUNCTION("IMPORTRANGE(""https://docs.google.com/spreadsheets/d/1C3CXT74ZlgGe6_JY_1olB1XN4rF0dxEuIIF-xsYjHgg/edit?usp=sharing"",""พรบ!AS39"")"),0)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IFERROR(__xludf.DUMMYFUNCTION("IMPORTRANGE(""https://docs.google.com/spreadsheets/d/1C3CXT74ZlgGe6_JY_1olB1XN4rF0dxEuIIF-xsYjHgg/edit?usp=sharing"",""กปร!H39"")"),0)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52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IFERROR(__xludf.DUMMYFUNCTION("IMPORTRANGE(""https://docs.google.com/spreadsheets/d/1C3CXT74ZlgGe6_JY_1olB1XN4rF0dxEuIIF-xsYjHgg/edit?usp=sharing"",""พรบ!AT39"")"),0)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IFERROR(__xludf.DUMMYFUNCTION("IMPORTRANGE(""https://docs.google.com/spreadsheets/d/1C3CXT74ZlgGe6_JY_1olB1XN4rF0dxEuIIF-xsYjHgg/edit?usp=sharing"",""กปร!I39"")"),0)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IFERROR(__xludf.DUMMYFUNCTION("IMPORTRANGE(""https://docs.google.com/spreadsheets/d/1C3CXT74ZlgGe6_JY_1olB1XN4rF0dxEuIIF-xsYjHgg/edit?usp=sharing"",""พรบ!AU39"")"),0)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IFERROR(__xludf.DUMMYFUNCTION("IMPORTRANGE(""https://docs.google.com/spreadsheets/d/1C3CXT74ZlgGe6_JY_1olB1XN4rF0dxEuIIF-xsYjHgg/edit?usp=sharing"",""กปร!J39"")"),0)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52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358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16550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16550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IFERROR(__xludf.DUMMYFUNCTION("IMPORTRANGE(""https://docs.google.com/spreadsheets/d/1C3CXT74ZlgGe6_JY_1olB1XN4rF0dxEuIIF-xsYjHgg/edit?usp=sharing"",""พรบ!AY39"")"),16550)</f>
        <v>16550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IFERROR(__xludf.DUMMYFUNCTION("IMPORTRANGE(""https://docs.google.com/spreadsheets/d/1C3CXT74ZlgGe6_JY_1olB1XN4rF0dxEuIIF-xsYjHgg/edit?usp=sharing"",""พรบ!BA39"")"),10)</f>
        <v>10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1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1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232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66"/>
      <c r="J172" s="66"/>
      <c r="K172" s="232"/>
      <c r="L172" s="52">
        <f ca="1">IFERROR(__xludf.DUMMYFUNCTION("IMPORTRANGE(""https://docs.google.com/spreadsheets/d/1C3CXT74ZlgGe6_JY_1olB1XN4rF0dxEuIIF-xsYjHgg/edit?usp=sharing"",""พรบ!BD39"")"),0)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66"/>
      <c r="J173" s="66"/>
      <c r="K173" s="232"/>
      <c r="L173" s="52">
        <f ca="1">IFERROR(__xludf.DUMMYFUNCTION("IMPORTRANGE(""https://docs.google.com/spreadsheets/d/1C3CXT74ZlgGe6_JY_1olB1XN4rF0dxEuIIF-xsYjHgg/edit?usp=sharing"",""พรบ!BE39"")"),0)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IFERROR(__xludf.DUMMYFUNCTION("IMPORTRANGE(""https://docs.google.com/spreadsheets/d/1C3CXT74ZlgGe6_JY_1olB1XN4rF0dxEuIIF-xsYjHgg/edit?usp=sharing"",""พรบ!BF39"")"),0)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IFERROR(__xludf.DUMMYFUNCTION("IMPORTRANGE(""https://docs.google.com/spreadsheets/d/1C3CXT74ZlgGe6_JY_1olB1XN4rF0dxEuIIF-xsYjHgg/edit?usp=sharing"",""พรบ!BG39"")"),0)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IFERROR(__xludf.DUMMYFUNCTION("IMPORTRANGE(""https://docs.google.com/spreadsheets/d/1C3CXT74ZlgGe6_JY_1olB1XN4rF0dxEuIIF-xsYjHgg/edit?usp=sharing"",""พรบ!BH39"")"),0)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IFERROR(__xludf.DUMMYFUNCTION("IMPORTRANGE(""https://docs.google.com/spreadsheets/d/1C3CXT74ZlgGe6_JY_1olB1XN4rF0dxEuIIF-xsYjHgg/edit?usp=sharing"",""พรบ!BI39"")"),0)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IFERROR(__xludf.DUMMYFUNCTION("IMPORTRANGE(""https://docs.google.com/spreadsheets/d/1C3CXT74ZlgGe6_JY_1olB1XN4rF0dxEuIIF-xsYjHgg/edit?usp=sharing"",""พรบ!BK39"")"),0)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IFERROR(__xludf.DUMMYFUNCTION("IMPORTRANGE(""https://docs.google.com/spreadsheets/d/1C3CXT74ZlgGe6_JY_1olB1XN4rF0dxEuIIF-xsYjHgg/edit?usp=sharing"",""พรบ!BL39"")"),55200)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IFERROR(__xludf.DUMMYFUNCTION("IMPORTRANGE(""https://docs.google.com/spreadsheets/d/1C3CXT74ZlgGe6_JY_1olB1XN4rF0dxEuIIF-xsYjHgg/edit?usp=sharing"",""พรบ!BM39"")"),15)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IFERROR(__xludf.DUMMYFUNCTION("IMPORTRANGE(""https://docs.google.com/spreadsheets/d/1C3CXT74ZlgGe6_JY_1olB1XN4rF0dxEuIIF-xsYjHgg/edit?usp=sharing"",""พรบ!BP39"")"),0)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IFERROR(__xludf.DUMMYFUNCTION("IMPORTRANGE(""https://docs.google.com/spreadsheets/d/1C3CXT74ZlgGe6_JY_1olB1XN4rF0dxEuIIF-xsYjHgg/edit?usp=sharing"",""พรบ!BQ39"")"),0)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IFERROR(__xludf.DUMMYFUNCTION("IMPORTRANGE(""https://docs.google.com/spreadsheets/d/1C3CXT74ZlgGe6_JY_1olB1XN4rF0dxEuIIF-xsYjHgg/edit?usp=sharing"",""พรบ!BR39"")"),0)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66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66"/>
      <c r="J218" s="66"/>
      <c r="K218" s="232"/>
      <c r="L218" s="52">
        <f ca="1">IFERROR(__xludf.DUMMYFUNCTION("IMPORTRANGE(""https://docs.google.com/spreadsheets/d/1C3CXT74ZlgGe6_JY_1olB1XN4rF0dxEuIIF-xsYjHgg/edit?usp=sharing"",""พรบ!BU39"")"),0)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IFERROR(__xludf.DUMMYFUNCTION("IMPORTRANGE(""https://docs.google.com/spreadsheets/d/1C3CXT74ZlgGe6_JY_1olB1XN4rF0dxEuIIF-xsYjHgg/edit?usp=sharing"",""พรบ!BV39"")"),0)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400</v>
      </c>
      <c r="J228" s="197">
        <f ca="1">J240</f>
        <v>0</v>
      </c>
      <c r="K228" s="178">
        <f ca="1">IF(I228&gt;0,J228*100/I228,0)</f>
        <v>0</v>
      </c>
      <c r="L228" s="179">
        <f ca="1">L229+L230</f>
        <v>1194000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1194000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IFERROR(__xludf.DUMMYFUNCTION("IMPORTRANGE(""https://docs.google.com/spreadsheets/d/1C3CXT74ZlgGe6_JY_1olB1XN4rF0dxEuIIF-xsYjHgg/edit?usp=sharing"",""พรบ!BX39"")"),500400)</f>
        <v>500400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IFERROR(__xludf.DUMMYFUNCTION("IMPORTRANGE(""https://docs.google.com/spreadsheets/d/1C3CXT74ZlgGe6_JY_1olB1XN4rF0dxEuIIF-xsYjHgg/edit?usp=sharing"",""พรบ!BY39"")"),693600)</f>
        <v>693600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IFERROR(__xludf.DUMMYFUNCTION("IMPORTRANGE(""https://docs.google.com/spreadsheets/d/1AGHcLOeeYFL3K4b9R1dSzyJy00PE_ra89DNTVfnxSWM/edit?usp=sharing"",""รวมที่ทำกิน!J28"")"),0)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IFERROR(__xludf.DUMMYFUNCTION("IMPORTRANGE(""https://docs.google.com/spreadsheets/d/1C3CXT74ZlgGe6_JY_1olB1XN4rF0dxEuIIF-xsYjHgg/edit?usp=sharing"",""พรบ!BZ39"")"),4000)</f>
        <v>4000</v>
      </c>
      <c r="J235" s="66">
        <f ca="1">IFERROR(__xludf.DUMMYFUNCTION("IMPORTRANGE(""https://docs.google.com/spreadsheets/d/1AGHcLOeeYFL3K4b9R1dSzyJy00PE_ra89DNTVfnxSWM/edit?usp=sharing"",""รวมที่ทำกิน!L28"")"),0)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IFERROR(__xludf.DUMMYFUNCTION("IMPORTRANGE(""https://docs.google.com/spreadsheets/d/1C3CXT74ZlgGe6_JY_1olB1XN4rF0dxEuIIF-xsYjHgg/edit?usp=sharing"",""พรบ!CA39"")"),400)</f>
        <v>400</v>
      </c>
      <c r="J236" s="66">
        <f ca="1">IFERROR(__xludf.DUMMYFUNCTION("IMPORTRANGE(""https://docs.google.com/spreadsheets/d/1AGHcLOeeYFL3K4b9R1dSzyJy00PE_ra89DNTVfnxSWM/edit?usp=sharing"",""รวมที่ทำกิน!O28"")"),0)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IFERROR(__xludf.DUMMYFUNCTION("IMPORTRANGE(""https://docs.google.com/spreadsheets/d/1AGHcLOeeYFL3K4b9R1dSzyJy00PE_ra89DNTVfnxSWM/edit?usp=sharing"",""รวมที่ทำกิน!Q28"")"),0)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IFERROR(__xludf.DUMMYFUNCTION("IMPORTRANGE(""https://docs.google.com/spreadsheets/d/1C3CXT74ZlgGe6_JY_1olB1XN4rF0dxEuIIF-xsYjHgg/edit?usp=sharing"",""พรบ!CB39"")"),400)</f>
        <v>400</v>
      </c>
      <c r="J238" s="66">
        <f ca="1">IFERROR(__xludf.DUMMYFUNCTION("IMPORTRANGE(""https://docs.google.com/spreadsheets/d/1AGHcLOeeYFL3K4b9R1dSzyJy00PE_ra89DNTVfnxSWM/edit?usp=sharing"",""รวมที่ทำกิน!S28"")"),0)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IFERROR(__xludf.DUMMYFUNCTION("IMPORTRANGE(""https://docs.google.com/spreadsheets/d/1AGHcLOeeYFL3K4b9R1dSzyJy00PE_ra89DNTVfnxSWM/edit?usp=sharing"",""รวมที่ทำกิน!U28"")"),0)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IFERROR(__xludf.DUMMYFUNCTION("IMPORTRANGE(""https://docs.google.com/spreadsheets/d/1C3CXT74ZlgGe6_JY_1olB1XN4rF0dxEuIIF-xsYjHgg/edit?usp=sharing"",""พรบ!CC39"")"),400)</f>
        <v>400</v>
      </c>
      <c r="J240" s="66">
        <f ca="1">IFERROR(__xludf.DUMMYFUNCTION("IMPORTRANGE(""https://docs.google.com/spreadsheets/d/1AGHcLOeeYFL3K4b9R1dSzyJy00PE_ra89DNTVfnxSWM/edit?usp=sharing"",""รวมที่ทำกิน!W28"")"),0)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IFERROR(__xludf.DUMMYFUNCTION("IMPORTRANGE(""https://docs.google.com/spreadsheets/d/1AGHcLOeeYFL3K4b9R1dSzyJy00PE_ra89DNTVfnxSWM/edit?usp=sharing"",""รวมที่ทำกิน!Y28"")"),0)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2729921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95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349530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55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349530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IFERROR(__xludf.DUMMYFUNCTION("IMPORTRANGE(""https://docs.google.com/spreadsheets/d/1C3CXT74ZlgGe6_JY_1olB1XN4rF0dxEuIIF-xsYjHgg/edit?usp=sharing"",""งบกองทุน!d39"")"),0)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IFERROR(__xludf.DUMMYFUNCTION("IMPORTRANGE(""https://docs.google.com/spreadsheets/d/1C3CXT74ZlgGe6_JY_1olB1XN4rF0dxEuIIF-xsYjHgg/edit?usp=sharing"",""งบกองทุน!e39"")"),349530)</f>
        <v>349530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IFERROR(__xludf.DUMMYFUNCTION("IMPORTRANGE(""https://docs.google.com/spreadsheets/d/1C3CXT74ZlgGe6_JY_1olB1XN4rF0dxEuIIF-xsYjHgg/edit?usp=sharing"",""งบกองทุน!f39"")"),0)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95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IFERROR(__xludf.DUMMYFUNCTION("IMPORTRANGE(""https://docs.google.com/spreadsheets/d/1C3CXT74ZlgGe6_JY_1olB1XN4rF0dxEuIIF-xsYjHgg/edit?usp=sharing"",""งบกองทุน!H39"")"),55)</f>
        <v>55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IFERROR(__xludf.DUMMYFUNCTION("IMPORTRANGE(""https://docs.google.com/spreadsheets/d/1C3CXT74ZlgGe6_JY_1olB1XN4rF0dxEuIIF-xsYjHgg/edit?usp=sharing"",""งบกองทุน!i39"")"),35)</f>
        <v>35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55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IFERROR(__xludf.DUMMYFUNCTION("IMPORTRANGE(""https://docs.google.com/spreadsheets/d/1C3CXT74ZlgGe6_JY_1olB1XN4rF0dxEuIIF-xsYjHgg/edit?usp=sharing"",""งบกองทุน!k39"")"),60)</f>
        <v>60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55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IFERROR(__xludf.DUMMYFUNCTION("IMPORTRANGE(""https://docs.google.com/spreadsheets/d/1C3CXT74ZlgGe6_JY_1olB1XN4rF0dxEuIIF-xsYjHgg/edit?usp=sharing"",""งบกองทุน!m39"")"),0)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95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IFERROR(__xludf.DUMMYFUNCTION("IMPORTRANGE(""https://docs.google.com/spreadsheets/d/1C3CXT74ZlgGe6_JY_1olB1XN4rF0dxEuIIF-xsYjHgg/edit?usp=sharing"",""งบกองทุน!o39"")"),60)</f>
        <v>60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IFERROR(__xludf.DUMMYFUNCTION("IMPORTRANGE(""https://docs.google.com/spreadsheets/d/1C3CXT74ZlgGe6_JY_1olB1XN4rF0dxEuIIF-xsYjHgg/edit?usp=sharing"",""งบกองทุน!p39"")"),35)</f>
        <v>35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IFERROR(__xludf.DUMMYFUNCTION("IMPORTRANGE(""https://docs.google.com/spreadsheets/d/1C3CXT74ZlgGe6_JY_1olB1XN4rF0dxEuIIF-xsYjHgg/edit?usp=sharing"",""งบกองทุน!r39"")"),0)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IFERROR(__xludf.DUMMYFUNCTION("IMPORTRANGE(""https://docs.google.com/spreadsheets/d/1C3CXT74ZlgGe6_JY_1olB1XN4rF0dxEuIIF-xsYjHgg/edit?usp=sharing"",""งบกองทุน!s39"")"),1028520)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IFERROR(__xludf.DUMMYFUNCTION("IMPORTRANGE(""https://docs.google.com/spreadsheets/d/1C3CXT74ZlgGe6_JY_1olB1XN4rF0dxEuIIF-xsYjHgg/edit?usp=sharing"",""งบกองทุน!v39"")"),100)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IFERROR(__xludf.DUMMYFUNCTION("IMPORTRANGE(""https://docs.google.com/spreadsheets/d/1C3CXT74ZlgGe6_JY_1olB1XN4rF0dxEuIIF-xsYjHgg/edit?usp=sharing"",""งบกองทุน!w39"")"),1000)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IFERROR(__xludf.DUMMYFUNCTION("IMPORTRANGE(""https://docs.google.com/spreadsheets/d/1C3CXT74ZlgGe6_JY_1olB1XN4rF0dxEuIIF-xsYjHgg/edit?usp=sharing"",""งบกองทุน!x39"")"),100)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204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229140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68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229140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IFERROR(__xludf.DUMMYFUNCTION("IMPORTRANGE(""https://docs.google.com/spreadsheets/d/1C3CXT74ZlgGe6_JY_1olB1XN4rF0dxEuIIF-xsYjHgg/edit?usp=sharing"",""งบกองทุน!z39"")"),0)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IFERROR(__xludf.DUMMYFUNCTION("IMPORTRANGE(""https://docs.google.com/spreadsheets/d/1C3CXT74ZlgGe6_JY_1olB1XN4rF0dxEuIIF-xsYjHgg/edit?usp=sharing"",""งบกองทุน!aa39"")"),229140)</f>
        <v>229140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68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IFERROR(__xludf.DUMMYFUNCTION("IMPORTRANGE(""https://docs.google.com/spreadsheets/d/1C3CXT74ZlgGe6_JY_1olB1XN4rF0dxEuIIF-xsYjHgg/edit?usp=sharing"",""งบกองทุน!ae39"")"),20)</f>
        <v>20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IFERROR(__xludf.DUMMYFUNCTION("IMPORTRANGE(""https://docs.google.com/spreadsheets/d/1C3CXT74ZlgGe6_JY_1olB1XN4rF0dxEuIIF-xsYjHgg/edit?usp=sharing"",""งบกองทุน!ad39"")"),60)</f>
        <v>60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IFERROR(__xludf.DUMMYFUNCTION("IMPORTRANGE(""https://docs.google.com/spreadsheets/d/1C3CXT74ZlgGe6_JY_1olB1XN4rF0dxEuIIF-xsYjHgg/edit?usp=sharing"",""งบกองทุน!af39"")"),20)</f>
        <v>20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IFERROR(__xludf.DUMMYFUNCTION("IMPORTRANGE(""https://docs.google.com/spreadsheets/d/1C3CXT74ZlgGe6_JY_1olB1XN4rF0dxEuIIF-xsYjHgg/edit?usp=sharing"",""งบกองทุน!ag39"")"),20)</f>
        <v>20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IFERROR(__xludf.DUMMYFUNCTION("IMPORTRANGE(""https://docs.google.com/spreadsheets/d/1C3CXT74ZlgGe6_JY_1olB1XN4rF0dxEuIIF-xsYjHgg/edit?usp=sharing"",""งบกองทุน!ai39"")"),38)</f>
        <v>38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IFERROR(__xludf.DUMMYFUNCTION("IMPORTRANGE(""https://docs.google.com/spreadsheets/d/1C3CXT74ZlgGe6_JY_1olB1XN4rF0dxEuIIF-xsYjHgg/edit?usp=sharing"",""งบกองทุน!ah39"")"),114)</f>
        <v>114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IFERROR(__xludf.DUMMYFUNCTION("IMPORTRANGE(""https://docs.google.com/spreadsheets/d/1C3CXT74ZlgGe6_JY_1olB1XN4rF0dxEuIIF-xsYjHgg/edit?usp=sharing"",""งบกองทุน!aj39"")"),38)</f>
        <v>38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IFERROR(__xludf.DUMMYFUNCTION("IMPORTRANGE(""https://docs.google.com/spreadsheets/d/1C3CXT74ZlgGe6_JY_1olB1XN4rF0dxEuIIF-xsYjHgg/edit?usp=sharing"",""งบกองทุน!ak39"")"),38)</f>
        <v>38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IFERROR(__xludf.DUMMYFUNCTION("IMPORTRANGE(""https://docs.google.com/spreadsheets/d/1C3CXT74ZlgGe6_JY_1olB1XN4rF0dxEuIIF-xsYjHgg/edit?usp=sharing"",""งบกองทุน!al39"")"),38)</f>
        <v>38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IFERROR(__xludf.DUMMYFUNCTION("IMPORTRANGE(""https://docs.google.com/spreadsheets/d/1C3CXT74ZlgGe6_JY_1olB1XN4rF0dxEuIIF-xsYjHgg/edit?usp=sharing"",""งบกองทุน!an39"")"),10)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IFERROR(__xludf.DUMMYFUNCTION("IMPORTRANGE(""https://docs.google.com/spreadsheets/d/1C3CXT74ZlgGe6_JY_1olB1XN4rF0dxEuIIF-xsYjHgg/edit?usp=sharing"",""งบกองทุน!am39"")"),30)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IFERROR(__xludf.DUMMYFUNCTION("IMPORTRANGE(""https://docs.google.com/spreadsheets/d/1C3CXT74ZlgGe6_JY_1olB1XN4rF0dxEuIIF-xsYjHgg/edit?usp=sharing"",""งบกองทุน!ao39"")"),10)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IFERROR(__xludf.DUMMYFUNCTION("IMPORTRANGE(""https://docs.google.com/spreadsheets/d/1C3CXT74ZlgGe6_JY_1olB1XN4rF0dxEuIIF-xsYjHgg/edit?usp=sharing"",""งบกองทุน!ap39"")"),10)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58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IFERROR(__xludf.DUMMYFUNCTION("IMPORTRANGE(""https://docs.google.com/spreadsheets/d/1C3CXT74ZlgGe6_JY_1olB1XN4rF0dxEuIIF-xsYjHgg/edit?usp=sharing"",""งบกองทุน!ar39"")"),20)</f>
        <v>20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IFERROR(__xludf.DUMMYFUNCTION("IMPORTRANGE(""https://docs.google.com/spreadsheets/d/1C3CXT74ZlgGe6_JY_1olB1XN4rF0dxEuIIF-xsYjHgg/edit?usp=sharing"",""งบกองทุน!as39"")"),38)</f>
        <v>38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40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139000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139000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IFERROR(__xludf.DUMMYFUNCTION("IMPORTRANGE(""https://docs.google.com/spreadsheets/d/1C3CXT74ZlgGe6_JY_1olB1XN4rF0dxEuIIF-xsYjHgg/edit?usp=sharing"",""งบกองทุน!au39"")"),0)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IFERROR(__xludf.DUMMYFUNCTION("IMPORTRANGE(""https://docs.google.com/spreadsheets/d/1C3CXT74ZlgGe6_JY_1olB1XN4rF0dxEuIIF-xsYjHgg/edit?usp=sharing"",""งบกองทุน!av39"")"),139000)</f>
        <v>139000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40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IFERROR(__xludf.DUMMYFUNCTION("IMPORTRANGE(""https://docs.google.com/spreadsheets/d/1C3CXT74ZlgGe6_JY_1olB1XN4rF0dxEuIIF-xsYjHgg/edit?usp=sharing"",""งบกองทุน!ay39"")"),40)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IFERROR(__xludf.DUMMYFUNCTION("IMPORTRANGE(""https://docs.google.com/spreadsheets/d/1C3CXT74ZlgGe6_JY_1olB1XN4rF0dxEuIIF-xsYjHgg/edit?usp=sharing"",""งบกองทุน!az39"")"),0)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IFERROR(__xludf.DUMMYFUNCTION("IMPORTRANGE(""https://docs.google.com/spreadsheets/d/1C3CXT74ZlgGe6_JY_1olB1XN4rF0dxEuIIF-xsYjHgg/edit?usp=sharing"",""งบกองทุน!Ba39"")"),0)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59181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597051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597051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IFERROR(__xludf.DUMMYFUNCTION("IMPORTRANGE(""https://docs.google.com/spreadsheets/d/1C3CXT74ZlgGe6_JY_1olB1XN4rF0dxEuIIF-xsYjHgg/edit?usp=sharing"",""งบกองทุน!Bc39"")"),0)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IFERROR(__xludf.DUMMYFUNCTION("IMPORTRANGE(""https://docs.google.com/spreadsheets/d/1C3CXT74ZlgGe6_JY_1olB1XN4rF0dxEuIIF-xsYjHgg/edit?usp=sharing"",""งบกองทุน!Bd39"")"),597051)</f>
        <v>597051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IFERROR(__xludf.DUMMYFUNCTION("IMPORTRANGE(""https://docs.google.com/spreadsheets/d/1C3CXT74ZlgGe6_JY_1olB1XN4rF0dxEuIIF-xsYjHgg/edit?usp=sharing"",""งบกองทุน!BE39"")"),59181)</f>
        <v>59181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59181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IFERROR(__xludf.DUMMYFUNCTION("IMPORTRANGE(""https://docs.google.com/spreadsheets/d/1C3CXT74ZlgGe6_JY_1olB1XN4rF0dxEuIIF-xsYjHgg/edit?usp=sharing"",""งบกองทุน!Bf39"")"),6562)</f>
        <v>6562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59181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6562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59181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6562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IFERROR(__xludf.DUMMYFUNCTION("IMPORTRANGE(""https://docs.google.com/spreadsheets/d/1C3CXT74ZlgGe6_JY_1olB1XN4rF0dxEuIIF-xsYjHgg/edit?usp=sharing"",""งบกองทุน!cd39"")"),349)</f>
        <v>349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IFERROR(__xludf.DUMMYFUNCTION("IMPORTRANGE(""https://docs.google.com/spreadsheets/d/1C3CXT74ZlgGe6_JY_1olB1XN4rF0dxEuIIF-xsYjHgg/edit?usp=sharing"",""งบกองทุน!cd39"")"),349)</f>
        <v>349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IFERROR(__xludf.DUMMYFUNCTION("IMPORTRANGE(""https://docs.google.com/spreadsheets/d/1C3CXT74ZlgGe6_JY_1olB1XN4rF0dxEuIIF-xsYjHgg/edit?usp=sharing"",""งบกองทุน!cc39"")"),32)</f>
        <v>32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IFERROR(__xludf.DUMMYFUNCTION("IMPORTRANGE(""https://docs.google.com/spreadsheets/d/1C3CXT74ZlgGe6_JY_1olB1XN4rF0dxEuIIF-xsYjHgg/edit?usp=sharing"",""งบกองทุน!cz39"")"),0)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IFERROR(__xludf.DUMMYFUNCTION("IMPORTRANGE(""https://docs.google.com/spreadsheets/d/1C3CXT74ZlgGe6_JY_1olB1XN4rF0dxEuIIF-xsYjHgg/edit?usp=sharing"",""งบกองทุน!cz39"")"),0)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IFERROR(__xludf.DUMMYFUNCTION("IMPORTRANGE(""https://docs.google.com/spreadsheets/d/1C3CXT74ZlgGe6_JY_1olB1XN4rF0dxEuIIF-xsYjHgg/edit?usp=sharing"",""งบกองทุน!cy39"")"),0)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IFERROR(__xludf.DUMMYFUNCTION("IMPORTRANGE(""https://docs.google.com/spreadsheets/d/1C3CXT74ZlgGe6_JY_1olB1XN4rF0dxEuIIF-xsYjHgg/edit?usp=sharing"",""งบกองทุน!db39"")"),0)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IFERROR(__xludf.DUMMYFUNCTION("IMPORTRANGE(""https://docs.google.com/spreadsheets/d/1C3CXT74ZlgGe6_JY_1olB1XN4rF0dxEuIIF-xsYjHgg/edit?usp=sharing"",""งบกองทุน!da39"")"),0)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IFERROR(__xludf.DUMMYFUNCTION("IMPORTRANGE(""https://docs.google.com/spreadsheets/d/1C3CXT74ZlgGe6_JY_1olB1XN4rF0dxEuIIF-xsYjHgg/edit?usp=sharing"",""งบกองทุน!dd39"")"),0)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IFERROR(__xludf.DUMMYFUNCTION("IMPORTRANGE(""https://docs.google.com/spreadsheets/d/1C3CXT74ZlgGe6_JY_1olB1XN4rF0dxEuIIF-xsYjHgg/edit?usp=sharing"",""งบกองทุน!dc39"")"),0)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IFERROR(__xludf.DUMMYFUNCTION("IMPORTRANGE(""https://docs.google.com/spreadsheets/d/1C3CXT74ZlgGe6_JY_1olB1XN4rF0dxEuIIF-xsYjHgg/edit?usp=sharing"",""งบกองทุน!df39"")"),0)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IFERROR(__xludf.DUMMYFUNCTION("IMPORTRANGE(""https://docs.google.com/spreadsheets/d/1C3CXT74ZlgGe6_JY_1olB1XN4rF0dxEuIIF-xsYjHgg/edit?usp=sharing"",""งบกองทุน!de39"")"),0)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26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37740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37740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IFERROR(__xludf.DUMMYFUNCTION("IMPORTRANGE(""https://docs.google.com/spreadsheets/d/1C3CXT74ZlgGe6_JY_1olB1XN4rF0dxEuIIF-xsYjHgg/edit?usp=sharing"",""งบกองทุน!dn39"")"),0)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IFERROR(__xludf.DUMMYFUNCTION("IMPORTRANGE(""https://docs.google.com/spreadsheets/d/1C3CXT74ZlgGe6_JY_1olB1XN4rF0dxEuIIF-xsYjHgg/edit?usp=sharing"",""งบกองทุน!do39"")"),37740)</f>
        <v>37740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IFERROR(__xludf.DUMMYFUNCTION("IMPORTRANGE(""https://docs.google.com/spreadsheets/d/1C3CXT74ZlgGe6_JY_1olB1XN4rF0dxEuIIF-xsYjHgg/edit?usp=sharing"",""งบกองทุน!dq39"")"),26)</f>
        <v>26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IFERROR(__xludf.DUMMYFUNCTION("IMPORTRANGE(""https://docs.google.com/spreadsheets/d/1C3CXT74ZlgGe6_JY_1olB1XN4rF0dxEuIIF-xsYjHgg/edit?usp=sharing"",""งบกองทุน!dr39"")"),26)</f>
        <v>26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66" t="s">
        <v>21</v>
      </c>
      <c r="J445" s="66"/>
      <c r="K445" s="232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232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66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IFERROR(__xludf.DUMMYFUNCTION("IMPORTRANGE(""https://docs.google.com/spreadsheets/d/1C3CXT74ZlgGe6_JY_1olB1XN4rF0dxEuIIF-xsYjHgg/edit?usp=sharing"",""งบกองทุน!dt39"")"),0)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66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IFERROR(__xludf.DUMMYFUNCTION("IMPORTRANGE(""https://docs.google.com/spreadsheets/d/1C3CXT74ZlgGe6_JY_1olB1XN4rF0dxEuIIF-xsYjHgg/edit?usp=sharing"",""งบกองทุน!du39"")"),0)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IFERROR(__xludf.DUMMYFUNCTION("IMPORTRANGE(""https://docs.google.com/spreadsheets/d/1C3CXT74ZlgGe6_JY_1olB1XN4rF0dxEuIIF-xsYjHgg/edit?usp=sharing"",""งบกองทุน!dw39"")"),0)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IFERROR(__xludf.DUMMYFUNCTION("IMPORTRANGE(""https://docs.google.com/spreadsheets/d/1C3CXT74ZlgGe6_JY_1olB1XN4rF0dxEuIIF-xsYjHgg/edit?usp=sharing"",""งบกองทุน!dx39"")"),0)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66">
        <f ca="1">IFERROR(__xludf.DUMMYFUNCTION("IMPORTRANGE(""https://docs.google.com/spreadsheets/d/1C3CXT74ZlgGe6_JY_1olB1XN4rF0dxEuIIF-xsYjHgg/edit?usp=sharing"",""งบกองทุน!dy39"")"),0)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66">
        <f ca="1">IFERROR(__xludf.DUMMYFUNCTION("IMPORTRANGE(""https://docs.google.com/spreadsheets/d/1C3CXT74ZlgGe6_JY_1olB1XN4rF0dxEuIIF-xsYjHgg/edit?usp=sharing"",""งบกองทุน!dz39"")"),0)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3000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166400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166400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IFERROR(__xludf.DUMMYFUNCTION("IMPORTRANGE(""https://docs.google.com/spreadsheets/d/1C3CXT74ZlgGe6_JY_1olB1XN4rF0dxEuIIF-xsYjHgg/edit?usp=sharing"",""งบกองทุน!Eb39"")"),0)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IFERROR(__xludf.DUMMYFUNCTION("IMPORTRANGE(""https://docs.google.com/spreadsheets/d/1C3CXT74ZlgGe6_JY_1olB1XN4rF0dxEuIIF-xsYjHgg/edit?usp=sharing"",""งบกองทุน!Ec39"")"),166400)</f>
        <v>166400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IFERROR(__xludf.DUMMYFUNCTION("IMPORTRANGE(""https://docs.google.com/spreadsheets/d/1C3CXT74ZlgGe6_JY_1olB1XN4rF0dxEuIIF-xsYjHgg/edit?usp=sharing"",""งบกองทุน!Ed39"")"),3000)</f>
        <v>3000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40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172040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172040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IFERROR(__xludf.DUMMYFUNCTION("IMPORTRANGE(""https://docs.google.com/spreadsheets/d/1C3CXT74ZlgGe6_JY_1olB1XN4rF0dxEuIIF-xsYjHgg/edit?usp=sharing"",""งบกองทุน!Ek39"")"),0)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IFERROR(__xludf.DUMMYFUNCTION("IMPORTRANGE(""https://docs.google.com/spreadsheets/d/1C3CXT74ZlgGe6_JY_1olB1XN4rF0dxEuIIF-xsYjHgg/edit?usp=sharing"",""งบกองทุน!El39"")"),172040)</f>
        <v>172040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IFERROR(__xludf.DUMMYFUNCTION("IMPORTRANGE(""https://docs.google.com/spreadsheets/d/1C3CXT74ZlgGe6_JY_1olB1XN4rF0dxEuIIF-xsYjHgg/edit?usp=sharing"",""งบกองทุน!Em39"")"),40)</f>
        <v>40</v>
      </c>
      <c r="J482" s="66">
        <f ca="1">IFERROR(__xludf.DUMMYFUNCTION("IMPORTRANGE(""https://docs.google.com/spreadsheets/d/1AGHcLOeeYFL3K4b9R1dSzyJy00PE_ra89DNTVfnxSWM/edit?usp=sharing"",""รวมที่ชุมชน!G28"")"),0)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IFERROR(__xludf.DUMMYFUNCTION("IMPORTRANGE(""https://docs.google.com/spreadsheets/d/1C3CXT74ZlgGe6_JY_1olB1XN4rF0dxEuIIF-xsYjHgg/edit?usp=sharing"",""งบกองทุน!En39"")"),0)</f>
        <v>0</v>
      </c>
      <c r="J483" s="66">
        <f ca="1">IFERROR(__xludf.DUMMYFUNCTION("IMPORTRANGE(""https://docs.google.com/spreadsheets/d/1AGHcLOeeYFL3K4b9R1dSzyJy00PE_ra89DNTVfnxSWM/edit?usp=sharing"",""รวมที่ชุมชน!H28"")"),0)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IFERROR(__xludf.DUMMYFUNCTION("IMPORTRANGE(""https://docs.google.com/spreadsheets/d/1C3CXT74ZlgGe6_JY_1olB1XN4rF0dxEuIIF-xsYjHgg/edit?usp=sharing"",""งบกองทุน!Eo39"")"),40)</f>
        <v>40</v>
      </c>
      <c r="J484" s="66">
        <f ca="1">IFERROR(__xludf.DUMMYFUNCTION("IMPORTRANGE(""https://docs.google.com/spreadsheets/d/1AGHcLOeeYFL3K4b9R1dSzyJy00PE_ra89DNTVfnxSWM/edit?usp=sharing"",""รวมที่ชุมชน!J28"")"),0)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IFERROR(__xludf.DUMMYFUNCTION("IMPORTRANGE(""https://docs.google.com/spreadsheets/d/1C3CXT74ZlgGe6_JY_1olB1XN4rF0dxEuIIF-xsYjHgg/edit?usp=sharing"",""งบกองทุน!Ep39"")"),0)</f>
        <v>0</v>
      </c>
      <c r="J485" s="66">
        <f ca="1">IFERROR(__xludf.DUMMYFUNCTION("IMPORTRANGE(""https://docs.google.com/spreadsheets/d/1AGHcLOeeYFL3K4b9R1dSzyJy00PE_ra89DNTVfnxSWM/edit?usp=sharing"",""รวมที่ชุมชน!L28"")"),0)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IFERROR(__xludf.DUMMYFUNCTION("IMPORTRANGE(""https://docs.google.com/spreadsheets/d/1C3CXT74ZlgGe6_JY_1olB1XN4rF0dxEuIIF-xsYjHgg/edit?usp=sharing"",""งบกองทุน!Eq39"")"),40)</f>
        <v>40</v>
      </c>
      <c r="J486" s="66">
        <f ca="1">IFERROR(__xludf.DUMMYFUNCTION("IMPORTRANGE(""https://docs.google.com/spreadsheets/d/1AGHcLOeeYFL3K4b9R1dSzyJy00PE_ra89DNTVfnxSWM/edit?usp=sharing"",""รวมที่ชุมชน!S28"")"),0)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IFERROR(__xludf.DUMMYFUNCTION("IMPORTRANGE(""https://docs.google.com/spreadsheets/d/1C3CXT74ZlgGe6_JY_1olB1XN4rF0dxEuIIF-xsYjHgg/edit?usp=sharing"",""งบกองทุน!Er39"")"),0)</f>
        <v>0</v>
      </c>
      <c r="J487" s="66">
        <f ca="1">IFERROR(__xludf.DUMMYFUNCTION("IMPORTRANGE(""https://docs.google.com/spreadsheets/d/1AGHcLOeeYFL3K4b9R1dSzyJy00PE_ra89DNTVfnxSWM/edit?usp=sharing"",""รวมที่ชุมชน!U28"")"),0)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IFERROR(__xludf.DUMMYFUNCTION("IMPORTRANGE(""https://docs.google.com/spreadsheets/d/1C3CXT74ZlgGe6_JY_1olB1XN4rF0dxEuIIF-xsYjHgg/edit?usp=sharing"",""งบกองทุน!Es39"")"),40)</f>
        <v>40</v>
      </c>
      <c r="J488" s="66">
        <f ca="1">IFERROR(__xludf.DUMMYFUNCTION("IMPORTRANGE(""https://docs.google.com/spreadsheets/d/1AGHcLOeeYFL3K4b9R1dSzyJy00PE_ra89DNTVfnxSWM/edit?usp=sharing"",""รวมที่ชุมชน!V28"")"),0)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IFERROR(__xludf.DUMMYFUNCTION("IMPORTRANGE(""https://docs.google.com/spreadsheets/d/1C3CXT74ZlgGe6_JY_1olB1XN4rF0dxEuIIF-xsYjHgg/edit?usp=sharing"",""งบกองทุน!Et39"")"),0)</f>
        <v>0</v>
      </c>
      <c r="J489" s="111">
        <f ca="1">IFERROR(__xludf.DUMMYFUNCTION("IMPORTRANGE(""https://docs.google.com/spreadsheets/d/1AGHcLOeeYFL3K4b9R1dSzyJy00PE_ra89DNTVfnxSWM/edit?usp=sharing"",""รวมที่ชุมชน!X28"")"),0)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10500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10500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IFERROR(__xludf.DUMMYFUNCTION("IMPORTRANGE(""https://docs.google.com/spreadsheets/d/1C3CXT74ZlgGe6_JY_1olB1XN4rF0dxEuIIF-xsYjHgg/edit?usp=sharing"",""งบกองทุน!Ev39"")"),0)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IFERROR(__xludf.DUMMYFUNCTION("IMPORTRANGE(""https://docs.google.com/spreadsheets/d/1C3CXT74ZlgGe6_JY_1olB1XN4rF0dxEuIIF-xsYjHgg/edit?usp=sharing"",""งบกองทุน!Ew39"")"),10500)</f>
        <v>10500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IFERROR(__xludf.DUMMYFUNCTION("IMPORTRANGE(""https://docs.google.com/spreadsheets/d/1C3CXT74ZlgGe6_JY_1olB1XN4rF0dxEuIIF-xsYjHgg/edit?usp=sharing"",""งบกองทุน!EZ39"")"),100)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IFERROR(__xludf.DUMMYFUNCTION("IMPORTRANGE(""https://docs.google.com/spreadsheets/d/1C3CXT74ZlgGe6_JY_1olB1XN4rF0dxEuIIF-xsYjHgg/edit?usp=sharing"",""งบกองทุน!ff39"")"),0)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IFERROR(__xludf.DUMMYFUNCTION("IMPORTRANGE(""https://docs.google.com/spreadsheets/d/1muirlRDkqiswvy_NRZ3Yh955hx-PF6_HhssUYiSJj8o/edit?usp=sharing"",""กองทุน!D39"")"),3622257.63999999)</f>
        <v>3622257.6399999899</v>
      </c>
      <c r="J521" s="199">
        <f ca="1">IFERROR(__xludf.DUMMYFUNCTION("IMPORTRANGE(""https://docs.google.com/spreadsheets/d/1muirlRDkqiswvy_NRZ3Yh955hx-PF6_HhssUYiSJj8o/edit?usp=sharing"",""กองทุน!F39"")"),50000)</f>
        <v>50000</v>
      </c>
      <c r="K521" s="200">
        <f t="shared" ref="K521:K528" ca="1" si="118">IF(I521&gt;0,J521*100/I521,0)</f>
        <v>1.3803546011707808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IFERROR(__xludf.DUMMYFUNCTION("IMPORTRANGE(""https://docs.google.com/spreadsheets/d/1muirlRDkqiswvy_NRZ3Yh955hx-PF6_HhssUYiSJj8o/edit?usp=sharing"",""กองทุน!C39"")"),242)</f>
        <v>242</v>
      </c>
      <c r="J522" s="199">
        <f ca="1">IFERROR(__xludf.DUMMYFUNCTION("IMPORTRANGE(""https://docs.google.com/spreadsheets/d/1muirlRDkqiswvy_NRZ3Yh955hx-PF6_HhssUYiSJj8o/edit?usp=sharing"",""กองทุน!E39"")"),1)</f>
        <v>1</v>
      </c>
      <c r="K522" s="200">
        <f t="shared" ca="1" si="118"/>
        <v>0.41322314049586778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IFERROR(__xludf.DUMMYFUNCTION("IMPORTRANGE(""https://docs.google.com/spreadsheets/d/1muirlRDkqiswvy_NRZ3Yh955hx-PF6_HhssUYiSJj8o/edit?usp=sharing"",""กองทุน!I39"")"),21267711.92)</f>
        <v>21267711.920000002</v>
      </c>
      <c r="J523" s="199">
        <f ca="1">IFERROR(__xludf.DUMMYFUNCTION("IMPORTRANGE(""https://docs.google.com/spreadsheets/d/1muirlRDkqiswvy_NRZ3Yh955hx-PF6_HhssUYiSJj8o/edit?usp=sharing"",""กองทุน!K39"")"),72907.15)</f>
        <v>72907.149999999994</v>
      </c>
      <c r="K523" s="200">
        <f t="shared" ca="1" si="118"/>
        <v>0.34280674044413134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IFERROR(__xludf.DUMMYFUNCTION("IMPORTRANGE(""https://docs.google.com/spreadsheets/d/1muirlRDkqiswvy_NRZ3Yh955hx-PF6_HhssUYiSJj8o/edit?usp=sharing"",""กองทุน!H39"")"),613)</f>
        <v>613</v>
      </c>
      <c r="J524" s="199">
        <f ca="1">IFERROR(__xludf.DUMMYFUNCTION("IMPORTRANGE(""https://docs.google.com/spreadsheets/d/1muirlRDkqiswvy_NRZ3Yh955hx-PF6_HhssUYiSJj8o/edit?usp=sharing"",""กองทุน!J39"")"),11)</f>
        <v>11</v>
      </c>
      <c r="K524" s="200">
        <f t="shared" ca="1" si="118"/>
        <v>1.7944535073409462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IFERROR(__xludf.DUMMYFUNCTION("IMPORTRANGE(""https://docs.google.com/spreadsheets/d/1muirlRDkqiswvy_NRZ3Yh955hx-PF6_HhssUYiSJj8o/edit?usp=sharing"",""กองทุน!N39"")"),1010923.06)</f>
        <v>1010923.06</v>
      </c>
      <c r="J525" s="199">
        <f ca="1">IFERROR(__xludf.DUMMYFUNCTION("IMPORTRANGE(""https://docs.google.com/spreadsheets/d/1muirlRDkqiswvy_NRZ3Yh955hx-PF6_HhssUYiSJj8o/edit?usp=sharing"",""กองทุน!P39"")"),51255.86)</f>
        <v>51255.86</v>
      </c>
      <c r="K525" s="200">
        <f t="shared" ca="1" si="118"/>
        <v>5.070203859035523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IFERROR(__xludf.DUMMYFUNCTION("IMPORTRANGE(""https://docs.google.com/spreadsheets/d/1muirlRDkqiswvy_NRZ3Yh955hx-PF6_HhssUYiSJj8o/edit?usp=sharing"",""กองทุน!M39"")"),9)</f>
        <v>9</v>
      </c>
      <c r="J526" s="199">
        <f ca="1">IFERROR(__xludf.DUMMYFUNCTION("IMPORTRANGE(""https://docs.google.com/spreadsheets/d/1muirlRDkqiswvy_NRZ3Yh955hx-PF6_HhssUYiSJj8o/edit?usp=sharing"",""กองทุน!O39"")"),2)</f>
        <v>2</v>
      </c>
      <c r="K526" s="200">
        <f t="shared" ca="1" si="118"/>
        <v>22.222222222222221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IFERROR(__xludf.DUMMYFUNCTION("IMPORTRANGE(""https://docs.google.com/spreadsheets/d/1muirlRDkqiswvy_NRZ3Yh955hx-PF6_HhssUYiSJj8o/edit?usp=sharing"",""กองทุน!S39"")"),6500000)</f>
        <v>6500000</v>
      </c>
      <c r="J527" s="199">
        <f ca="1">IFERROR(__xludf.DUMMYFUNCTION("IMPORTRANGE(""https://docs.google.com/spreadsheets/d/1muirlRDkqiswvy_NRZ3Yh955hx-PF6_HhssUYiSJj8o/edit?usp=sharing"",""กองทุน!U39"")"),0)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IFERROR(__xludf.DUMMYFUNCTION("IMPORTRANGE(""https://docs.google.com/spreadsheets/d/1muirlRDkqiswvy_NRZ3Yh955hx-PF6_HhssUYiSJj8o/edit?usp=sharing"",""กองทุน!R39"")"),130)</f>
        <v>130</v>
      </c>
      <c r="J528" s="321">
        <f ca="1">IFERROR(__xludf.DUMMYFUNCTION("IMPORTRANGE(""https://docs.google.com/spreadsheets/d/1muirlRDkqiswvy_NRZ3Yh955hx-PF6_HhssUYiSJj8o/edit?usp=sharing"",""กองทุน!T39"")"),0)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conditionalFormatting sqref="I17">
    <cfRule type="notContainsBlanks" dxfId="0" priority="1">
      <formula>LEN(TRIM(I17))&gt;0</formula>
    </cfRule>
  </conditionalFormatting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223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2690290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232"/>
      <c r="L12" s="52">
        <f ca="1">IFERROR(__xludf.DUMMYFUNCTION("IMPORTRANGE(""https://docs.google.com/spreadsheets/d/1C3CXT74ZlgGe6_JY_1olB1XN4rF0dxEuIIF-xsYjHgg/edit?usp=sharing"",""พรบ!C40"")"),0)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IFERROR(__xludf.DUMMYFUNCTION("IMPORTRANGE(""https://docs.google.com/spreadsheets/d/1C3CXT74ZlgGe6_JY_1olB1XN4rF0dxEuIIF-xsYjHgg/edit?usp=sharing"",""พรบ!D40"")"),0)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IFERROR(__xludf.DUMMYFUNCTION("IMPORTRANGE(""https://docs.google.com/spreadsheets/d/1C3CXT74ZlgGe6_JY_1olB1XN4rF0dxEuIIF-xsYjHgg/edit?usp=sharing"",""พรบ!E40"")"),0)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52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52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52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52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52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52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52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IFERROR(__xludf.DUMMYFUNCTION("IMPORTRANGE(""https://docs.google.com/spreadsheets/d/1C3CXT74ZlgGe6_JY_1olB1XN4rF0dxEuIIF-xsYjHgg/edit?usp=sharing"",""พรบ!H40"")"),0)</f>
        <v>0</v>
      </c>
      <c r="J22" s="66">
        <v>0</v>
      </c>
      <c r="K22" s="232">
        <f t="shared" ca="1" si="6"/>
        <v>0</v>
      </c>
      <c r="L22" s="52"/>
      <c r="M22" s="52"/>
      <c r="N22" s="52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IFERROR(__xludf.DUMMYFUNCTION("IMPORTRANGE(""https://docs.google.com/spreadsheets/d/1C3CXT74ZlgGe6_JY_1olB1XN4rF0dxEuIIF-xsYjHgg/edit?usp=sharing"",""พรบ!I40"")"),0)</f>
        <v>0</v>
      </c>
      <c r="J23" s="66">
        <v>0</v>
      </c>
      <c r="K23" s="232">
        <f t="shared" ca="1" si="6"/>
        <v>0</v>
      </c>
      <c r="L23" s="52"/>
      <c r="M23" s="52"/>
      <c r="N23" s="52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IFERROR(__xludf.DUMMYFUNCTION("IMPORTRANGE(""https://docs.google.com/spreadsheets/d/1C3CXT74ZlgGe6_JY_1olB1XN4rF0dxEuIIF-xsYjHgg/edit?usp=sharing"",""พรบ!J40"")"),0)</f>
        <v>0</v>
      </c>
      <c r="J24" s="66">
        <v>0</v>
      </c>
      <c r="K24" s="232">
        <f t="shared" ca="1" si="6"/>
        <v>0</v>
      </c>
      <c r="L24" s="52"/>
      <c r="M24" s="52"/>
      <c r="N24" s="52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IFERROR(__xludf.DUMMYFUNCTION("IMPORTRANGE(""https://docs.google.com/spreadsheets/d/1C3CXT74ZlgGe6_JY_1olB1XN4rF0dxEuIIF-xsYjHgg/edit?usp=sharing"",""พรบ!K40"")"),0)</f>
        <v>0</v>
      </c>
      <c r="J25" s="66">
        <v>0</v>
      </c>
      <c r="K25" s="232">
        <f t="shared" ca="1" si="6"/>
        <v>0</v>
      </c>
      <c r="L25" s="52"/>
      <c r="M25" s="52"/>
      <c r="N25" s="52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IFERROR(__xludf.DUMMYFUNCTION("IMPORTRANGE(""https://docs.google.com/spreadsheets/d/1C3CXT74ZlgGe6_JY_1olB1XN4rF0dxEuIIF-xsYjHgg/edit?usp=sharing"",""พรบ!L40"")"),0)</f>
        <v>0</v>
      </c>
      <c r="J26" s="66">
        <v>0</v>
      </c>
      <c r="K26" s="232">
        <f t="shared" ca="1" si="6"/>
        <v>0</v>
      </c>
      <c r="L26" s="52"/>
      <c r="M26" s="52"/>
      <c r="N26" s="52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IFERROR(__xludf.DUMMYFUNCTION("IMPORTRANGE(""https://docs.google.com/spreadsheets/d/1C3CXT74ZlgGe6_JY_1olB1XN4rF0dxEuIIF-xsYjHgg/edit?usp=sharing"",""พรบ!M40"")"),0)</f>
        <v>0</v>
      </c>
      <c r="J27" s="66">
        <v>0</v>
      </c>
      <c r="K27" s="232">
        <f t="shared" ca="1" si="6"/>
        <v>0</v>
      </c>
      <c r="L27" s="52"/>
      <c r="M27" s="52"/>
      <c r="N27" s="52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66">
        <f ca="1">IFERROR(__xludf.DUMMYFUNCTION("IMPORTRANGE(""https://docs.google.com/spreadsheets/d/1C3CXT74ZlgGe6_JY_1olB1XN4rF0dxEuIIF-xsYjHgg/edit?usp=sharing"",""พรบ!N40"")"),0)</f>
        <v>0</v>
      </c>
      <c r="J28" s="66">
        <v>0</v>
      </c>
      <c r="K28" s="232">
        <f t="shared" ca="1" si="6"/>
        <v>0</v>
      </c>
      <c r="L28" s="52"/>
      <c r="M28" s="52"/>
      <c r="N28" s="52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52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52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66" t="s">
        <v>21</v>
      </c>
      <c r="J34" s="66"/>
      <c r="K34" s="232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66"/>
      <c r="J35" s="66"/>
      <c r="K35" s="232"/>
      <c r="L35" s="52">
        <f ca="1">IFERROR(__xludf.DUMMYFUNCTION("IMPORTRANGE(""https://docs.google.com/spreadsheets/d/1C3CXT74ZlgGe6_JY_1olB1XN4rF0dxEuIIF-xsYjHgg/edit?usp=sharing"",""พรบ!O40"")"),0)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66"/>
      <c r="J36" s="66"/>
      <c r="K36" s="232"/>
      <c r="L36" s="52">
        <f ca="1">IFERROR(__xludf.DUMMYFUNCTION("IMPORTRANGE(""https://docs.google.com/spreadsheets/d/1C3CXT74ZlgGe6_JY_1olB1XN4rF0dxEuIIF-xsYjHgg/edit?usp=sharing"",""พรบ!P40"")"),0)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66"/>
      <c r="J37" s="66"/>
      <c r="K37" s="232"/>
      <c r="L37" s="52">
        <f ca="1">IFERROR(__xludf.DUMMYFUNCTION("IMPORTRANGE(""https://docs.google.com/spreadsheets/d/1C3CXT74ZlgGe6_JY_1olB1XN4rF0dxEuIIF-xsYjHgg/edit?usp=sharing"",""พรบ!Q40"")"),0)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66"/>
      <c r="J38" s="66"/>
      <c r="K38" s="232"/>
      <c r="L38" s="52"/>
      <c r="M38" s="52"/>
      <c r="N38" s="52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52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52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52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52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IFERROR(__xludf.DUMMYFUNCTION("IMPORTRANGE(""https://docs.google.com/spreadsheets/d/1C3CXT74ZlgGe6_JY_1olB1XN4rF0dxEuIIF-xsYjHgg/edit?usp=sharing"",""พรบ!R40"")"),0)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52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IFERROR(__xludf.DUMMYFUNCTION("IMPORTRANGE(""https://docs.google.com/spreadsheets/d/1C3CXT74ZlgGe6_JY_1olB1XN4rF0dxEuIIF-xsYjHgg/edit?usp=sharing"",""พรบ!S40"")"),0)</f>
        <v>0</v>
      </c>
      <c r="J44" s="66">
        <v>0</v>
      </c>
      <c r="K44" s="232">
        <f t="shared" ca="1" si="11"/>
        <v>0</v>
      </c>
      <c r="L44" s="52"/>
      <c r="M44" s="52"/>
      <c r="N44" s="52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IFERROR(__xludf.DUMMYFUNCTION("IMPORTRANGE(""https://docs.google.com/spreadsheets/d/1C3CXT74ZlgGe6_JY_1olB1XN4rF0dxEuIIF-xsYjHgg/edit?usp=sharing"",""พรบ!T40"")"),0)</f>
        <v>0</v>
      </c>
      <c r="J45" s="66">
        <v>0</v>
      </c>
      <c r="K45" s="232">
        <f t="shared" ca="1" si="11"/>
        <v>0</v>
      </c>
      <c r="L45" s="52"/>
      <c r="M45" s="52"/>
      <c r="N45" s="52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66">
        <f ca="1">IFERROR(__xludf.DUMMYFUNCTION("IMPORTRANGE(""https://docs.google.com/spreadsheets/d/1C3CXT74ZlgGe6_JY_1olB1XN4rF0dxEuIIF-xsYjHgg/edit?usp=sharing"",""พรบ!U40"")"),0)</f>
        <v>0</v>
      </c>
      <c r="J46" s="66">
        <v>0</v>
      </c>
      <c r="K46" s="232">
        <f t="shared" ca="1" si="11"/>
        <v>0</v>
      </c>
      <c r="L46" s="52"/>
      <c r="M46" s="52"/>
      <c r="N46" s="52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66">
        <f ca="1">IFERROR(__xludf.DUMMYFUNCTION("IMPORTRANGE(""https://docs.google.com/spreadsheets/d/1C3CXT74ZlgGe6_JY_1olB1XN4rF0dxEuIIF-xsYjHgg/edit?usp=sharing"",""พรบ!V40"")"),0)</f>
        <v>0</v>
      </c>
      <c r="J47" s="66">
        <v>0</v>
      </c>
      <c r="K47" s="232">
        <f t="shared" ca="1" si="11"/>
        <v>0</v>
      </c>
      <c r="L47" s="52"/>
      <c r="M47" s="52"/>
      <c r="N47" s="52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66">
        <f ca="1">IFERROR(__xludf.DUMMYFUNCTION("IMPORTRANGE(""https://docs.google.com/spreadsheets/d/1C3CXT74ZlgGe6_JY_1olB1XN4rF0dxEuIIF-xsYjHgg/edit?usp=sharing"",""พรบ!W40"")"),0)</f>
        <v>0</v>
      </c>
      <c r="J48" s="66">
        <v>0</v>
      </c>
      <c r="K48" s="232">
        <f t="shared" ca="1" si="11"/>
        <v>0</v>
      </c>
      <c r="L48" s="52"/>
      <c r="M48" s="52"/>
      <c r="N48" s="52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52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52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IFERROR(__xludf.DUMMYFUNCTION("IMPORTRANGE(""https://docs.google.com/spreadsheets/d/1C3CXT74ZlgGe6_JY_1olB1XN4rF0dxEuIIF-xsYjHgg/edit?usp=sharing"",""พรบ!Z40"")"),82440)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IFERROR(__xludf.DUMMYFUNCTION("IMPORTRANGE(""https://docs.google.com/spreadsheets/d/1C3CXT74ZlgGe6_JY_1olB1XN4rF0dxEuIIF-xsYjHgg/edit?usp=sharing"",""พรบ!AA40"")"),20)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83000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83000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IFERROR(__xludf.DUMMYFUNCTION("IMPORTRANGE(""https://docs.google.com/spreadsheets/d/1C3CXT74ZlgGe6_JY_1olB1XN4rF0dxEuIIF-xsYjHgg/edit?usp=sharing"",""พรบ!AD40"")"),0)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83000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IFERROR(__xludf.DUMMYFUNCTION("IMPORTRANGE(""https://docs.google.com/spreadsheets/d/1C3CXT74ZlgGe6_JY_1olB1XN4rF0dxEuIIF-xsYjHgg/edit?usp=sharing"",""พรบ!AH40"")"),56000)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IFERROR(__xludf.DUMMYFUNCTION("IMPORTRANGE(""https://docs.google.com/spreadsheets/d/1C3CXT74ZlgGe6_JY_1olB1XN4rF0dxEuIIF-xsYjHgg/edit?usp=sharing"",""พรบ!AI40"")"),4)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IFERROR(__xludf.DUMMYFUNCTION("IMPORTRANGE(""https://docs.google.com/spreadsheets/d/1C3CXT74ZlgGe6_JY_1olB1XN4rF0dxEuIIF-xsYjHgg/edit?usp=sharing"",""กปร!C40"")"),48000)</f>
        <v>48000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66"/>
      <c r="J104" s="66"/>
      <c r="K104" s="232"/>
      <c r="L104" s="52">
        <f ca="1">IFERROR(__xludf.DUMMYFUNCTION("IMPORTRANGE(""https://docs.google.com/spreadsheets/d/1C3CXT74ZlgGe6_JY_1olB1XN4rF0dxEuIIF-xsYjHgg/edit?usp=sharing"",""พรบ!AJ40"")"),0)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232"/>
      <c r="L105" s="52"/>
      <c r="M105" s="52"/>
      <c r="N105" s="52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52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52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52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52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IFERROR(__xludf.DUMMYFUNCTION("IMPORTRANGE(""https://docs.google.com/spreadsheets/d/1C3CXT74ZlgGe6_JY_1olB1XN4rF0dxEuIIF-xsYjHgg/edit?usp=sharing"",""พรบ!AK40"")"),0)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IFERROR(__xludf.DUMMYFUNCTION("IMPORTRANGE(""https://docs.google.com/spreadsheets/d/1C3CXT74ZlgGe6_JY_1olB1XN4rF0dxEuIIF-xsYjHgg/edit?usp=sharing"",""กปร!D40"")"),0)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IFERROR(__xludf.DUMMYFUNCTION("IMPORTRANGE(""https://docs.google.com/spreadsheets/d/1C3CXT74ZlgGe6_JY_1olB1XN4rF0dxEuIIF-xsYjHgg/edit?usp=sharing"",""พรบ!AL40"")"),0)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IFERROR(__xludf.DUMMYFUNCTION("IMPORTRANGE(""https://docs.google.com/spreadsheets/d/1C3CXT74ZlgGe6_JY_1olB1XN4rF0dxEuIIF-xsYjHgg/edit?usp=sharing"",""กปร!E40"")"),0)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52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52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19500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19500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IFERROR(__xludf.DUMMYFUNCTION("IMPORTRANGE(""https://docs.google.com/spreadsheets/d/1C3CXT74ZlgGe6_JY_1olB1XN4rF0dxEuIIF-xsYjHgg/edit?usp=sharing"",""พรบ!AM40"")"),19500)</f>
        <v>19500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IFERROR(__xludf.DUMMYFUNCTION("IMPORTRANGE(""https://docs.google.com/spreadsheets/d/1C3CXT74ZlgGe6_JY_1olB1XN4rF0dxEuIIF-xsYjHgg/edit?usp=sharing"",""พรบ!AO40"")"),50000)</f>
        <v>50000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IFERROR(__xludf.DUMMYFUNCTION("IMPORTRANGE(""https://docs.google.com/spreadsheets/d/1C3CXT74ZlgGe6_JY_1olB1XN4rF0dxEuIIF-xsYjHgg/edit?usp=sharing"",""พรบ!AP40"")"),50000)</f>
        <v>50000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IFERROR(__xludf.DUMMYFUNCTION("IMPORTRANGE(""https://docs.google.com/spreadsheets/d/1C3CXT74ZlgGe6_JY_1olB1XN4rF0dxEuIIF-xsYjHgg/edit?usp=sharing"",""กปร!F40"")"),13500)</f>
        <v>13500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66" t="s">
        <v>21</v>
      </c>
      <c r="J130" s="66"/>
      <c r="K130" s="232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232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66"/>
      <c r="J132" s="66"/>
      <c r="K132" s="232"/>
      <c r="L132" s="52">
        <f ca="1">IFERROR(__xludf.DUMMYFUNCTION("IMPORTRANGE(""https://docs.google.com/spreadsheets/d/1C3CXT74ZlgGe6_JY_1olB1XN4rF0dxEuIIF-xsYjHgg/edit?usp=sharing"",""พรบ!AR40"")"),0)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232"/>
      <c r="L133" s="52"/>
      <c r="M133" s="52"/>
      <c r="N133" s="52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52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52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52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52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IFERROR(__xludf.DUMMYFUNCTION("IMPORTRANGE(""https://docs.google.com/spreadsheets/d/1C3CXT74ZlgGe6_JY_1olB1XN4rF0dxEuIIF-xsYjHgg/edit?usp=sharing"",""พรบ!AS40"")"),0)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IFERROR(__xludf.DUMMYFUNCTION("IMPORTRANGE(""https://docs.google.com/spreadsheets/d/1C3CXT74ZlgGe6_JY_1olB1XN4rF0dxEuIIF-xsYjHgg/edit?usp=sharing"",""กปร!H40"")"),0)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52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IFERROR(__xludf.DUMMYFUNCTION("IMPORTRANGE(""https://docs.google.com/spreadsheets/d/1C3CXT74ZlgGe6_JY_1olB1XN4rF0dxEuIIF-xsYjHgg/edit?usp=sharing"",""พรบ!AT40"")"),0)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IFERROR(__xludf.DUMMYFUNCTION("IMPORTRANGE(""https://docs.google.com/spreadsheets/d/1C3CXT74ZlgGe6_JY_1olB1XN4rF0dxEuIIF-xsYjHgg/edit?usp=sharing"",""พรบ!AU40"")"),0)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IFERROR(__xludf.DUMMYFUNCTION("IMPORTRANGE(""https://docs.google.com/spreadsheets/d/1C3CXT74ZlgGe6_JY_1olB1XN4rF0dxEuIIF-xsYjHgg/edit?usp=sharing"",""กปร!J40"")"),0)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52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358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12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18380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18380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IFERROR(__xludf.DUMMYFUNCTION("IMPORTRANGE(""https://docs.google.com/spreadsheets/d/1C3CXT74ZlgGe6_JY_1olB1XN4rF0dxEuIIF-xsYjHgg/edit?usp=sharing"",""พรบ!AY40"")"),18380)</f>
        <v>18380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12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IFERROR(__xludf.DUMMYFUNCTION("IMPORTRANGE(""https://docs.google.com/spreadsheets/d/1C3CXT74ZlgGe6_JY_1olB1XN4rF0dxEuIIF-xsYjHgg/edit?usp=sharing"",""พรบ!BA40"")"),12)</f>
        <v>12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66" t="s">
        <v>21</v>
      </c>
      <c r="J170" s="66"/>
      <c r="K170" s="232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66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66"/>
      <c r="J172" s="66"/>
      <c r="K172" s="232"/>
      <c r="L172" s="52">
        <f ca="1">IFERROR(__xludf.DUMMYFUNCTION("IMPORTRANGE(""https://docs.google.com/spreadsheets/d/1C3CXT74ZlgGe6_JY_1olB1XN4rF0dxEuIIF-xsYjHgg/edit?usp=sharing"",""พรบ!BD40"")"),0)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66"/>
      <c r="J173" s="66"/>
      <c r="K173" s="232"/>
      <c r="L173" s="52">
        <f ca="1">IFERROR(__xludf.DUMMYFUNCTION("IMPORTRANGE(""https://docs.google.com/spreadsheets/d/1C3CXT74ZlgGe6_JY_1olB1XN4rF0dxEuIIF-xsYjHgg/edit?usp=sharing"",""พรบ!BE40"")"),0)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66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IFERROR(__xludf.DUMMYFUNCTION("IMPORTRANGE(""https://docs.google.com/spreadsheets/d/1C3CXT74ZlgGe6_JY_1olB1XN4rF0dxEuIIF-xsYjHgg/edit?usp=sharing"",""พรบ!BF40"")"),0)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IFERROR(__xludf.DUMMYFUNCTION("IMPORTRANGE(""https://docs.google.com/spreadsheets/d/1C3CXT74ZlgGe6_JY_1olB1XN4rF0dxEuIIF-xsYjHgg/edit?usp=sharing"",""พรบ!BG40"")"),0)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IFERROR(__xludf.DUMMYFUNCTION("IMPORTRANGE(""https://docs.google.com/spreadsheets/d/1C3CXT74ZlgGe6_JY_1olB1XN4rF0dxEuIIF-xsYjHgg/edit?usp=sharing"",""พรบ!BH40"")"),0)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IFERROR(__xludf.DUMMYFUNCTION("IMPORTRANGE(""https://docs.google.com/spreadsheets/d/1C3CXT74ZlgGe6_JY_1olB1XN4rF0dxEuIIF-xsYjHgg/edit?usp=sharing"",""พรบ!BI40"")"),0)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319200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319200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IFERROR(__xludf.DUMMYFUNCTION("IMPORTRANGE(""https://docs.google.com/spreadsheets/d/1C3CXT74ZlgGe6_JY_1olB1XN4rF0dxEuIIF-xsYjHgg/edit?usp=sharing"",""พรบ!BK40"")"),264000)</f>
        <v>264000</v>
      </c>
      <c r="M188" s="53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IFERROR(__xludf.DUMMYFUNCTION("IMPORTRANGE(""https://docs.google.com/spreadsheets/d/1C3CXT74ZlgGe6_JY_1olB1XN4rF0dxEuIIF-xsYjHgg/edit?usp=sharing"",""พรบ!BL40"")"),55200)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IFERROR(__xludf.DUMMYFUNCTION("IMPORTRANGE(""https://docs.google.com/spreadsheets/d/1C3CXT74ZlgGe6_JY_1olB1XN4rF0dxEuIIF-xsYjHgg/edit?usp=sharing"",""พรบ!BM40"")"),15)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IFERROR(__xludf.DUMMYFUNCTION("IMPORTRANGE(""https://docs.google.com/spreadsheets/d/1C3CXT74ZlgGe6_JY_1olB1XN4rF0dxEuIIF-xsYjHgg/edit?usp=sharing"",""พรบ!BP40"")"),0)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IFERROR(__xludf.DUMMYFUNCTION("IMPORTRANGE(""https://docs.google.com/spreadsheets/d/1C3CXT74ZlgGe6_JY_1olB1XN4rF0dxEuIIF-xsYjHgg/edit?usp=sharing"",""พรบ!BQ40"")"),0)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IFERROR(__xludf.DUMMYFUNCTION("IMPORTRANGE(""https://docs.google.com/spreadsheets/d/1C3CXT74ZlgGe6_JY_1olB1XN4rF0dxEuIIF-xsYjHgg/edit?usp=sharing"",""พรบ!BR40"")"),0)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66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66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66"/>
      <c r="J218" s="66"/>
      <c r="K218" s="232"/>
      <c r="L218" s="52">
        <f ca="1">IFERROR(__xludf.DUMMYFUNCTION("IMPORTRANGE(""https://docs.google.com/spreadsheets/d/1C3CXT74ZlgGe6_JY_1olB1XN4rF0dxEuIIF-xsYjHgg/edit?usp=sharing"",""พรบ!BU40"")"),0)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920</v>
      </c>
      <c r="J228" s="197">
        <f ca="1">J240</f>
        <v>22</v>
      </c>
      <c r="K228" s="178">
        <f ca="1">IF(I228&gt;0,J228*100/I228,0)</f>
        <v>2.3913043478260869</v>
      </c>
      <c r="L228" s="179">
        <f ca="1">L229+L230</f>
        <v>2187270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2187270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IFERROR(__xludf.DUMMYFUNCTION("IMPORTRANGE(""https://docs.google.com/spreadsheets/d/1C3CXT74ZlgGe6_JY_1olB1XN4rF0dxEuIIF-xsYjHgg/edit?usp=sharing"",""พรบ!BX40"")"),830300)</f>
        <v>830300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IFERROR(__xludf.DUMMYFUNCTION("IMPORTRANGE(""https://docs.google.com/spreadsheets/d/1C3CXT74ZlgGe6_JY_1olB1XN4rF0dxEuIIF-xsYjHgg/edit?usp=sharing"",""พรบ!BY40"")"),1356970)</f>
        <v>1356970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IFERROR(__xludf.DUMMYFUNCTION("IMPORTRANGE(""https://docs.google.com/spreadsheets/d/1AGHcLOeeYFL3K4b9R1dSzyJy00PE_ra89DNTVfnxSWM/edit?usp=sharing"",""รวมที่ทำกิน!J29"")"),3)</f>
        <v>3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IFERROR(__xludf.DUMMYFUNCTION("IMPORTRANGE(""https://docs.google.com/spreadsheets/d/1C3CXT74ZlgGe6_JY_1olB1XN4rF0dxEuIIF-xsYjHgg/edit?usp=sharing"",""พรบ!BZ40"")"),11000)</f>
        <v>11000</v>
      </c>
      <c r="J235" s="66">
        <f ca="1">IFERROR(__xludf.DUMMYFUNCTION("IMPORTRANGE(""https://docs.google.com/spreadsheets/d/1AGHcLOeeYFL3K4b9R1dSzyJy00PE_ra89DNTVfnxSWM/edit?usp=sharing"",""รวมที่ทำกิน!L29"")"),8.47)</f>
        <v>8.4700000000000006</v>
      </c>
      <c r="K235" s="200">
        <f t="shared" ca="1" si="52"/>
        <v>7.7000000000000013E-2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IFERROR(__xludf.DUMMYFUNCTION("IMPORTRANGE(""https://docs.google.com/spreadsheets/d/1C3CXT74ZlgGe6_JY_1olB1XN4rF0dxEuIIF-xsYjHgg/edit?usp=sharing"",""พรบ!CA40"")"),920)</f>
        <v>920</v>
      </c>
      <c r="J236" s="66">
        <f ca="1">IFERROR(__xludf.DUMMYFUNCTION("IMPORTRANGE(""https://docs.google.com/spreadsheets/d/1AGHcLOeeYFL3K4b9R1dSzyJy00PE_ra89DNTVfnxSWM/edit?usp=sharing"",""รวมที่ทำกิน!O29"")"),14)</f>
        <v>14</v>
      </c>
      <c r="K236" s="200">
        <f t="shared" ca="1" si="52"/>
        <v>1.5217391304347827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IFERROR(__xludf.DUMMYFUNCTION("IMPORTRANGE(""https://docs.google.com/spreadsheets/d/1AGHcLOeeYFL3K4b9R1dSzyJy00PE_ra89DNTVfnxSWM/edit?usp=sharing"",""รวมที่ทำกิน!Q29"")"),257.51)</f>
        <v>257.51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IFERROR(__xludf.DUMMYFUNCTION("IMPORTRANGE(""https://docs.google.com/spreadsheets/d/1C3CXT74ZlgGe6_JY_1olB1XN4rF0dxEuIIF-xsYjHgg/edit?usp=sharing"",""พรบ!CB40"")"),920)</f>
        <v>920</v>
      </c>
      <c r="J238" s="66">
        <f ca="1">IFERROR(__xludf.DUMMYFUNCTION("IMPORTRANGE(""https://docs.google.com/spreadsheets/d/1AGHcLOeeYFL3K4b9R1dSzyJy00PE_ra89DNTVfnxSWM/edit?usp=sharing"",""รวมที่ทำกิน!S29"")"),0)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IFERROR(__xludf.DUMMYFUNCTION("IMPORTRANGE(""https://docs.google.com/spreadsheets/d/1AGHcLOeeYFL3K4b9R1dSzyJy00PE_ra89DNTVfnxSWM/edit?usp=sharing"",""รวมที่ทำกิน!U29"")"),0)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IFERROR(__xludf.DUMMYFUNCTION("IMPORTRANGE(""https://docs.google.com/spreadsheets/d/1C3CXT74ZlgGe6_JY_1olB1XN4rF0dxEuIIF-xsYjHgg/edit?usp=sharing"",""พรบ!CC40"")"),920)</f>
        <v>920</v>
      </c>
      <c r="J240" s="66">
        <f ca="1">IFERROR(__xludf.DUMMYFUNCTION("IMPORTRANGE(""https://docs.google.com/spreadsheets/d/1AGHcLOeeYFL3K4b9R1dSzyJy00PE_ra89DNTVfnxSWM/edit?usp=sharing"",""รวมที่ทำกิน!W29"")"),22)</f>
        <v>22</v>
      </c>
      <c r="K240" s="200">
        <f t="shared" ca="1" si="52"/>
        <v>2.3913043478260869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IFERROR(__xludf.DUMMYFUNCTION("IMPORTRANGE(""https://docs.google.com/spreadsheets/d/1AGHcLOeeYFL3K4b9R1dSzyJy00PE_ra89DNTVfnxSWM/edit?usp=sharing"",""รวมที่ทำกิน!Y29"")"),369.01)</f>
        <v>369.01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2044483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IFERROR(__xludf.DUMMYFUNCTION("IMPORTRANGE(""https://docs.google.com/spreadsheets/d/1C3CXT74ZlgGe6_JY_1olB1XN4rF0dxEuIIF-xsYjHgg/edit?usp=sharing"",""งบกองทุน!e40"")"),0)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IFERROR(__xludf.DUMMYFUNCTION("IMPORTRANGE(""https://docs.google.com/spreadsheets/d/1C3CXT74ZlgGe6_JY_1olB1XN4rF0dxEuIIF-xsYjHgg/edit?usp=sharing"",""งบกองทุน!f40"")"),0)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IFERROR(__xludf.DUMMYFUNCTION("IMPORTRANGE(""https://docs.google.com/spreadsheets/d/1C3CXT74ZlgGe6_JY_1olB1XN4rF0dxEuIIF-xsYjHgg/edit?usp=sharing"",""งบกองทุน!H40"")"),0)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IFERROR(__xludf.DUMMYFUNCTION("IMPORTRANGE(""https://docs.google.com/spreadsheets/d/1C3CXT74ZlgGe6_JY_1olB1XN4rF0dxEuIIF-xsYjHgg/edit?usp=sharing"",""งบกองทุน!i40"")"),0)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IFERROR(__xludf.DUMMYFUNCTION("IMPORTRANGE(""https://docs.google.com/spreadsheets/d/1C3CXT74ZlgGe6_JY_1olB1XN4rF0dxEuIIF-xsYjHgg/edit?usp=sharing"",""งบกองทุน!k40"")"),0)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IFERROR(__xludf.DUMMYFUNCTION("IMPORTRANGE(""https://docs.google.com/spreadsheets/d/1C3CXT74ZlgGe6_JY_1olB1XN4rF0dxEuIIF-xsYjHgg/edit?usp=sharing"",""งบกองทุน!m40"")"),0)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IFERROR(__xludf.DUMMYFUNCTION("IMPORTRANGE(""https://docs.google.com/spreadsheets/d/1C3CXT74ZlgGe6_JY_1olB1XN4rF0dxEuIIF-xsYjHgg/edit?usp=sharing"",""งบกองทุน!o40"")"),0)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IFERROR(__xludf.DUMMYFUNCTION("IMPORTRANGE(""https://docs.google.com/spreadsheets/d/1C3CXT74ZlgGe6_JY_1olB1XN4rF0dxEuIIF-xsYjHgg/edit?usp=sharing"",""งบกองทุน!p40"")"),0)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5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IFERROR(__xludf.DUMMYFUNCTION("IMPORTRANGE(""https://docs.google.com/spreadsheets/d/1C3CXT74ZlgGe6_JY_1olB1XN4rF0dxEuIIF-xsYjHgg/edit?usp=sharing"",""งบกองทุน!s40"")"),1028520)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IFERROR(__xludf.DUMMYFUNCTION("IMPORTRANGE(""https://docs.google.com/spreadsheets/d/1C3CXT74ZlgGe6_JY_1olB1XN4rF0dxEuIIF-xsYjHgg/edit?usp=sharing"",""งบกองทุน!v40"")"),100)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IFERROR(__xludf.DUMMYFUNCTION("IMPORTRANGE(""https://docs.google.com/spreadsheets/d/1C3CXT74ZlgGe6_JY_1olB1XN4rF0dxEuIIF-xsYjHgg/edit?usp=sharing"",""งบกองทุน!w40"")"),1000)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IFERROR(__xludf.DUMMYFUNCTION("IMPORTRANGE(""https://docs.google.com/spreadsheets/d/1C3CXT74ZlgGe6_JY_1olB1XN4rF0dxEuIIF-xsYjHgg/edit?usp=sharing"",""งบกองทุน!x40"")"),100)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101920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30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101920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IFERROR(__xludf.DUMMYFUNCTION("IMPORTRANGE(""https://docs.google.com/spreadsheets/d/1C3CXT74ZlgGe6_JY_1olB1XN4rF0dxEuIIF-xsYjHgg/edit?usp=sharing"",""งบกองทุน!aa40"")"),101920)</f>
        <v>101920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30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IFERROR(__xludf.DUMMYFUNCTION("IMPORTRANGE(""https://docs.google.com/spreadsheets/d/1C3CXT74ZlgGe6_JY_1olB1XN4rF0dxEuIIF-xsYjHgg/edit?usp=sharing"",""งบกองทุน!ae40"")"),0)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IFERROR(__xludf.DUMMYFUNCTION("IMPORTRANGE(""https://docs.google.com/spreadsheets/d/1C3CXT74ZlgGe6_JY_1olB1XN4rF0dxEuIIF-xsYjHgg/edit?usp=sharing"",""งบกองทุน!ad40"")"),0)</f>
        <v>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IFERROR(__xludf.DUMMYFUNCTION("IMPORTRANGE(""https://docs.google.com/spreadsheets/d/1C3CXT74ZlgGe6_JY_1olB1XN4rF0dxEuIIF-xsYjHgg/edit?usp=sharing"",""งบกองทุน!af40"")"),0)</f>
        <v>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IFERROR(__xludf.DUMMYFUNCTION("IMPORTRANGE(""https://docs.google.com/spreadsheets/d/1C3CXT74ZlgGe6_JY_1olB1XN4rF0dxEuIIF-xsYjHgg/edit?usp=sharing"",""งบกองทุน!ag40"")"),0)</f>
        <v>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IFERROR(__xludf.DUMMYFUNCTION("IMPORTRANGE(""https://docs.google.com/spreadsheets/d/1C3CXT74ZlgGe6_JY_1olB1XN4rF0dxEuIIF-xsYjHgg/edit?usp=sharing"",""งบกองทุน!ai40"")"),20)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IFERROR(__xludf.DUMMYFUNCTION("IMPORTRANGE(""https://docs.google.com/spreadsheets/d/1C3CXT74ZlgGe6_JY_1olB1XN4rF0dxEuIIF-xsYjHgg/edit?usp=sharing"",""งบกองทุน!ah40"")"),60)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IFERROR(__xludf.DUMMYFUNCTION("IMPORTRANGE(""https://docs.google.com/spreadsheets/d/1C3CXT74ZlgGe6_JY_1olB1XN4rF0dxEuIIF-xsYjHgg/edit?usp=sharing"",""งบกองทุน!aj40"")"),20)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IFERROR(__xludf.DUMMYFUNCTION("IMPORTRANGE(""https://docs.google.com/spreadsheets/d/1C3CXT74ZlgGe6_JY_1olB1XN4rF0dxEuIIF-xsYjHgg/edit?usp=sharing"",""งบกองทุน!ak40"")"),20)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IFERROR(__xludf.DUMMYFUNCTION("IMPORTRANGE(""https://docs.google.com/spreadsheets/d/1C3CXT74ZlgGe6_JY_1olB1XN4rF0dxEuIIF-xsYjHgg/edit?usp=sharing"",""งบกองทุน!al40"")"),20)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IFERROR(__xludf.DUMMYFUNCTION("IMPORTRANGE(""https://docs.google.com/spreadsheets/d/1C3CXT74ZlgGe6_JY_1olB1XN4rF0dxEuIIF-xsYjHgg/edit?usp=sharing"",""งบกองทุน!an40"")"),10)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IFERROR(__xludf.DUMMYFUNCTION("IMPORTRANGE(""https://docs.google.com/spreadsheets/d/1C3CXT74ZlgGe6_JY_1olB1XN4rF0dxEuIIF-xsYjHgg/edit?usp=sharing"",""งบกองทุน!am40"")"),30)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IFERROR(__xludf.DUMMYFUNCTION("IMPORTRANGE(""https://docs.google.com/spreadsheets/d/1C3CXT74ZlgGe6_JY_1olB1XN4rF0dxEuIIF-xsYjHgg/edit?usp=sharing"",""งบกองทุน!ao40"")"),10)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IFERROR(__xludf.DUMMYFUNCTION("IMPORTRANGE(""https://docs.google.com/spreadsheets/d/1C3CXT74ZlgGe6_JY_1olB1XN4rF0dxEuIIF-xsYjHgg/edit?usp=sharing"",""งบกองทุน!ap40"")"),10)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20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IFERROR(__xludf.DUMMYFUNCTION("IMPORTRANGE(""https://docs.google.com/spreadsheets/d/1C3CXT74ZlgGe6_JY_1olB1XN4rF0dxEuIIF-xsYjHgg/edit?usp=sharing"",""งบกองทุน!ar40"")"),0)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IFERROR(__xludf.DUMMYFUNCTION("IMPORTRANGE(""https://docs.google.com/spreadsheets/d/1C3CXT74ZlgGe6_JY_1olB1XN4rF0dxEuIIF-xsYjHgg/edit?usp=sharing"",""งบกองทุน!as40"")"),20)</f>
        <v>20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15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83000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IFERROR(__xludf.DUMMYFUNCTION("IMPORTRANGE(""https://docs.google.com/spreadsheets/d/1C3CXT74ZlgGe6_JY_1olB1XN4rF0dxEuIIF-xsYjHgg/edit?usp=sharing"",""งบกองทุน!av40"")"),83000)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IFERROR(__xludf.DUMMYFUNCTION("IMPORTRANGE(""https://docs.google.com/spreadsheets/d/1C3CXT74ZlgGe6_JY_1olB1XN4rF0dxEuIIF-xsYjHgg/edit?usp=sharing"",""งบกองทุน!ay40"")"),15)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57198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613203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613203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IFERROR(__xludf.DUMMYFUNCTION("IMPORTRANGE(""https://docs.google.com/spreadsheets/d/1C3CXT74ZlgGe6_JY_1olB1XN4rF0dxEuIIF-xsYjHgg/edit?usp=sharing"",""งบกองทุน!Bd40"")"),613203)</f>
        <v>613203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IFERROR(__xludf.DUMMYFUNCTION("IMPORTRANGE(""https://docs.google.com/spreadsheets/d/1C3CXT74ZlgGe6_JY_1olB1XN4rF0dxEuIIF-xsYjHgg/edit?usp=sharing"",""งบกองทุน!BE40"")"),57198)</f>
        <v>57198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57198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IFERROR(__xludf.DUMMYFUNCTION("IMPORTRANGE(""https://docs.google.com/spreadsheets/d/1C3CXT74ZlgGe6_JY_1olB1XN4rF0dxEuIIF-xsYjHgg/edit?usp=sharing"",""งบกองทุน!Bf40"")"),6678)</f>
        <v>6678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57198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6678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57198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I369</f>
        <v>6678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IFERROR(__xludf.DUMMYFUNCTION("IMPORTRANGE(""https://docs.google.com/spreadsheets/d/1C3CXT74ZlgGe6_JY_1olB1XN4rF0dxEuIIF-xsYjHgg/edit?usp=sharing"",""งบกองทุน!cd40"")"),1130)</f>
        <v>1130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IFERROR(__xludf.DUMMYFUNCTION("IMPORTRANGE(""https://docs.google.com/spreadsheets/d/1C3CXT74ZlgGe6_JY_1olB1XN4rF0dxEuIIF-xsYjHgg/edit?usp=sharing"",""งบกองทุน!cd40"")"),1130)</f>
        <v>1130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IFERROR(__xludf.DUMMYFUNCTION("IMPORTRANGE(""https://docs.google.com/spreadsheets/d/1C3CXT74ZlgGe6_JY_1olB1XN4rF0dxEuIIF-xsYjHgg/edit?usp=sharing"",""งบกองทุน!cc40"")"),161)</f>
        <v>161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IFERROR(__xludf.DUMMYFUNCTION("IMPORTRANGE(""https://docs.google.com/spreadsheets/d/1C3CXT74ZlgGe6_JY_1olB1XN4rF0dxEuIIF-xsYjHgg/edit?usp=sharing"",""งบกองทุน!cz40"")"),0)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IFERROR(__xludf.DUMMYFUNCTION("IMPORTRANGE(""https://docs.google.com/spreadsheets/d/1C3CXT74ZlgGe6_JY_1olB1XN4rF0dxEuIIF-xsYjHgg/edit?usp=sharing"",""งบกองทุน!cz40"")"),0)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IFERROR(__xludf.DUMMYFUNCTION("IMPORTRANGE(""https://docs.google.com/spreadsheets/d/1C3CXT74ZlgGe6_JY_1olB1XN4rF0dxEuIIF-xsYjHgg/edit?usp=sharing"",""งบกองทุน!cy40"")"),0)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IFERROR(__xludf.DUMMYFUNCTION("IMPORTRANGE(""https://docs.google.com/spreadsheets/d/1C3CXT74ZlgGe6_JY_1olB1XN4rF0dxEuIIF-xsYjHgg/edit?usp=sharing"",""งบกองทุน!db40"")"),0)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IFERROR(__xludf.DUMMYFUNCTION("IMPORTRANGE(""https://docs.google.com/spreadsheets/d/1C3CXT74ZlgGe6_JY_1olB1XN4rF0dxEuIIF-xsYjHgg/edit?usp=sharing"",""งบกองทุน!da40"")"),0)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IFERROR(__xludf.DUMMYFUNCTION("IMPORTRANGE(""https://docs.google.com/spreadsheets/d/1C3CXT74ZlgGe6_JY_1olB1XN4rF0dxEuIIF-xsYjHgg/edit?usp=sharing"",""งบกองทุน!dd40"")"),0)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IFERROR(__xludf.DUMMYFUNCTION("IMPORTRANGE(""https://docs.google.com/spreadsheets/d/1C3CXT74ZlgGe6_JY_1olB1XN4rF0dxEuIIF-xsYjHgg/edit?usp=sharing"",""งบกองทุน!dc40"")"),0)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IFERROR(__xludf.DUMMYFUNCTION("IMPORTRANGE(""https://docs.google.com/spreadsheets/d/1C3CXT74ZlgGe6_JY_1olB1XN4rF0dxEuIIF-xsYjHgg/edit?usp=sharing"",""งบกองทุน!df40"")"),0)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IFERROR(__xludf.DUMMYFUNCTION("IMPORTRANGE(""https://docs.google.com/spreadsheets/d/1C3CXT74ZlgGe6_JY_1olB1XN4rF0dxEuIIF-xsYjHgg/edit?usp=sharing"",""งบกองทุน!de40"")"),0)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26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37740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37740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IFERROR(__xludf.DUMMYFUNCTION("IMPORTRANGE(""https://docs.google.com/spreadsheets/d/1C3CXT74ZlgGe6_JY_1olB1XN4rF0dxEuIIF-xsYjHgg/edit?usp=sharing"",""งบกองทุน!dn40"")"),0)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IFERROR(__xludf.DUMMYFUNCTION("IMPORTRANGE(""https://docs.google.com/spreadsheets/d/1C3CXT74ZlgGe6_JY_1olB1XN4rF0dxEuIIF-xsYjHgg/edit?usp=sharing"",""งบกองทุน!do40"")"),37740)</f>
        <v>37740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IFERROR(__xludf.DUMMYFUNCTION("IMPORTRANGE(""https://docs.google.com/spreadsheets/d/1C3CXT74ZlgGe6_JY_1olB1XN4rF0dxEuIIF-xsYjHgg/edit?usp=sharing"",""งบกองทุน!dq40"")"),26)</f>
        <v>26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IFERROR(__xludf.DUMMYFUNCTION("IMPORTRANGE(""https://docs.google.com/spreadsheets/d/1C3CXT74ZlgGe6_JY_1olB1XN4rF0dxEuIIF-xsYjHgg/edit?usp=sharing"",""งบกองทุน!dr40"")"),26)</f>
        <v>26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66"/>
      <c r="J446" s="66"/>
      <c r="K446" s="232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66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IFERROR(__xludf.DUMMYFUNCTION("IMPORTRANGE(""https://docs.google.com/spreadsheets/d/1C3CXT74ZlgGe6_JY_1olB1XN4rF0dxEuIIF-xsYjHgg/edit?usp=sharing"",""งบกองทุน!dt40"")"),0)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66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IFERROR(__xludf.DUMMYFUNCTION("IMPORTRANGE(""https://docs.google.com/spreadsheets/d/1C3CXT74ZlgGe6_JY_1olB1XN4rF0dxEuIIF-xsYjHgg/edit?usp=sharing"",""งบกองทุน!du40"")"),0)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IFERROR(__xludf.DUMMYFUNCTION("IMPORTRANGE(""https://docs.google.com/spreadsheets/d/1C3CXT74ZlgGe6_JY_1olB1XN4rF0dxEuIIF-xsYjHgg/edit?usp=sharing"",""งบกองทุน!dw40"")"),0)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IFERROR(__xludf.DUMMYFUNCTION("IMPORTRANGE(""https://docs.google.com/spreadsheets/d/1C3CXT74ZlgGe6_JY_1olB1XN4rF0dxEuIIF-xsYjHgg/edit?usp=sharing"",""งบกองทุน!dx40"")"),0)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IFERROR(__xludf.DUMMYFUNCTION("IMPORTRANGE(""https://docs.google.com/spreadsheets/d/1C3CXT74ZlgGe6_JY_1olB1XN4rF0dxEuIIF-xsYjHgg/edit?usp=sharing"",""งบกองทุน!dy40"")"),0)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IFERROR(__xludf.DUMMYFUNCTION("IMPORTRANGE(""https://docs.google.com/spreadsheets/d/1C3CXT74ZlgGe6_JY_1olB1XN4rF0dxEuIIF-xsYjHgg/edit?usp=sharing"",""งบกองทุน!dz40"")"),0)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4600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172800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172800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IFERROR(__xludf.DUMMYFUNCTION("IMPORTRANGE(""https://docs.google.com/spreadsheets/d/1C3CXT74ZlgGe6_JY_1olB1XN4rF0dxEuIIF-xsYjHgg/edit?usp=sharing"",""งบกองทุน!Eb40"")"),0)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IFERROR(__xludf.DUMMYFUNCTION("IMPORTRANGE(""https://docs.google.com/spreadsheets/d/1C3CXT74ZlgGe6_JY_1olB1XN4rF0dxEuIIF-xsYjHgg/edit?usp=sharing"",""งบกองทุน!Ec40"")"),172800)</f>
        <v>172800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IFERROR(__xludf.DUMMYFUNCTION("IMPORTRANGE(""https://docs.google.com/spreadsheets/d/1C3CXT74ZlgGe6_JY_1olB1XN4rF0dxEuIIF-xsYjHgg/edit?usp=sharing"",""งบกองทุน!Ed40"")"),4600)</f>
        <v>4600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4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IFERROR(__xludf.DUMMYFUNCTION("IMPORTRANGE(""https://docs.google.com/spreadsheets/d/1C3CXT74ZlgGe6_JY_1olB1XN4rF0dxEuIIF-xsYjHgg/edit?usp=sharing"",""งบกองทุน!Ek40"")"),0)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IFERROR(__xludf.DUMMYFUNCTION("IMPORTRANGE(""https://docs.google.com/spreadsheets/d/1C3CXT74ZlgGe6_JY_1olB1XN4rF0dxEuIIF-xsYjHgg/edit?usp=sharing"",""งบกองทุน!El40"")"),0)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IFERROR(__xludf.DUMMYFUNCTION("IMPORTRANGE(""https://docs.google.com/spreadsheets/d/1C3CXT74ZlgGe6_JY_1olB1XN4rF0dxEuIIF-xsYjHgg/edit?usp=sharing"",""งบกองทุน!Em40"")"),0)</f>
        <v>0</v>
      </c>
      <c r="J482" s="66">
        <f ca="1">IFERROR(__xludf.DUMMYFUNCTION("IMPORTRANGE(""https://docs.google.com/spreadsheets/d/1AGHcLOeeYFL3K4b9R1dSzyJy00PE_ra89DNTVfnxSWM/edit?usp=sharing"",""รวมที่ชุมชน!G29"")"),0)</f>
        <v>0</v>
      </c>
      <c r="K482" s="48">
        <f t="shared" ref="K482:K489" ca="1" si="109">IF(I482&gt;0,J482*100/I482,0)</f>
        <v>0</v>
      </c>
      <c r="L482" s="52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IFERROR(__xludf.DUMMYFUNCTION("IMPORTRANGE(""https://docs.google.com/spreadsheets/d/1C3CXT74ZlgGe6_JY_1olB1XN4rF0dxEuIIF-xsYjHgg/edit?usp=sharing"",""งบกองทุน!En40"")"),0)</f>
        <v>0</v>
      </c>
      <c r="J483" s="66">
        <f ca="1">IFERROR(__xludf.DUMMYFUNCTION("IMPORTRANGE(""https://docs.google.com/spreadsheets/d/1AGHcLOeeYFL3K4b9R1dSzyJy00PE_ra89DNTVfnxSWM/edit?usp=sharing"",""รวมที่ชุมชน!H29"")"),0)</f>
        <v>0</v>
      </c>
      <c r="K483" s="200">
        <f t="shared" ca="1" si="109"/>
        <v>0</v>
      </c>
      <c r="L483" s="52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IFERROR(__xludf.DUMMYFUNCTION("IMPORTRANGE(""https://docs.google.com/spreadsheets/d/1C3CXT74ZlgGe6_JY_1olB1XN4rF0dxEuIIF-xsYjHgg/edit?usp=sharing"",""งบกองทุน!Eo40"")"),0)</f>
        <v>0</v>
      </c>
      <c r="J484" s="66">
        <f ca="1">IFERROR(__xludf.DUMMYFUNCTION("IMPORTRANGE(""https://docs.google.com/spreadsheets/d/1AGHcLOeeYFL3K4b9R1dSzyJy00PE_ra89DNTVfnxSWM/edit?usp=sharing"",""รวมที่ชุมชน!J29"")"),5)</f>
        <v>5</v>
      </c>
      <c r="K484" s="48">
        <f t="shared" ca="1" si="109"/>
        <v>0</v>
      </c>
      <c r="L484" s="52"/>
      <c r="M484" s="52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IFERROR(__xludf.DUMMYFUNCTION("IMPORTRANGE(""https://docs.google.com/spreadsheets/d/1C3CXT74ZlgGe6_JY_1olB1XN4rF0dxEuIIF-xsYjHgg/edit?usp=sharing"",""งบกองทุน!Ep40"")"),0)</f>
        <v>0</v>
      </c>
      <c r="J485" s="66">
        <f ca="1">IFERROR(__xludf.DUMMYFUNCTION("IMPORTRANGE(""https://docs.google.com/spreadsheets/d/1AGHcLOeeYFL3K4b9R1dSzyJy00PE_ra89DNTVfnxSWM/edit?usp=sharing"",""รวมที่ชุมชน!L29"")"),4.47)</f>
        <v>4.47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IFERROR(__xludf.DUMMYFUNCTION("IMPORTRANGE(""https://docs.google.com/spreadsheets/d/1C3CXT74ZlgGe6_JY_1olB1XN4rF0dxEuIIF-xsYjHgg/edit?usp=sharing"",""งบกองทุน!Eq40"")"),0)</f>
        <v>0</v>
      </c>
      <c r="J486" s="66">
        <f ca="1">IFERROR(__xludf.DUMMYFUNCTION("IMPORTRANGE(""https://docs.google.com/spreadsheets/d/1AGHcLOeeYFL3K4b9R1dSzyJy00PE_ra89DNTVfnxSWM/edit?usp=sharing"",""รวมที่ชุมชน!S29"")"),0)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IFERROR(__xludf.DUMMYFUNCTION("IMPORTRANGE(""https://docs.google.com/spreadsheets/d/1C3CXT74ZlgGe6_JY_1olB1XN4rF0dxEuIIF-xsYjHgg/edit?usp=sharing"",""งบกองทุน!Er40"")"),0)</f>
        <v>0</v>
      </c>
      <c r="J487" s="66">
        <f ca="1">IFERROR(__xludf.DUMMYFUNCTION("IMPORTRANGE(""https://docs.google.com/spreadsheets/d/1AGHcLOeeYFL3K4b9R1dSzyJy00PE_ra89DNTVfnxSWM/edit?usp=sharing"",""รวมที่ชุมชน!U29"")"),0)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IFERROR(__xludf.DUMMYFUNCTION("IMPORTRANGE(""https://docs.google.com/spreadsheets/d/1C3CXT74ZlgGe6_JY_1olB1XN4rF0dxEuIIF-xsYjHgg/edit?usp=sharing"",""งบกองทุน!Es40"")"),0)</f>
        <v>0</v>
      </c>
      <c r="J488" s="66">
        <f ca="1">IFERROR(__xludf.DUMMYFUNCTION("IMPORTRANGE(""https://docs.google.com/spreadsheets/d/1AGHcLOeeYFL3K4b9R1dSzyJy00PE_ra89DNTVfnxSWM/edit?usp=sharing"",""รวมที่ชุมชน!V29"")"),4)</f>
        <v>4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IFERROR(__xludf.DUMMYFUNCTION("IMPORTRANGE(""https://docs.google.com/spreadsheets/d/1C3CXT74ZlgGe6_JY_1olB1XN4rF0dxEuIIF-xsYjHgg/edit?usp=sharing"",""งบกองทุน!Et40"")"),0)</f>
        <v>0</v>
      </c>
      <c r="J489" s="111">
        <f ca="1">IFERROR(__xludf.DUMMYFUNCTION("IMPORTRANGE(""https://docs.google.com/spreadsheets/d/1AGHcLOeeYFL3K4b9R1dSzyJy00PE_ra89DNTVfnxSWM/edit?usp=sharing"",""รวมที่ชุมชน!X29"")"),3.95)</f>
        <v>3.95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7300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7300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IFERROR(__xludf.DUMMYFUNCTION("IMPORTRANGE(""https://docs.google.com/spreadsheets/d/1C3CXT74ZlgGe6_JY_1olB1XN4rF0dxEuIIF-xsYjHgg/edit?usp=sharing"",""งบกองทุน!Ev40"")"),0)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IFERROR(__xludf.DUMMYFUNCTION("IMPORTRANGE(""https://docs.google.com/spreadsheets/d/1C3CXT74ZlgGe6_JY_1olB1XN4rF0dxEuIIF-xsYjHgg/edit?usp=sharing"",""งบกองทุน!Ew40"")"),7300)</f>
        <v>7300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IFERROR(__xludf.DUMMYFUNCTION("IMPORTRANGE(""https://docs.google.com/spreadsheets/d/1C3CXT74ZlgGe6_JY_1olB1XN4rF0dxEuIIF-xsYjHgg/edit?usp=sharing"",""งบกองทุน!EZ40"")"),100)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IFERROR(__xludf.DUMMYFUNCTION("IMPORTRANGE(""https://docs.google.com/spreadsheets/d/1C3CXT74ZlgGe6_JY_1olB1XN4rF0dxEuIIF-xsYjHgg/edit?usp=sharing"",""งบกองทุน!ff40"")"),0)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IFERROR(__xludf.DUMMYFUNCTION("IMPORTRANGE(""https://docs.google.com/spreadsheets/d/1muirlRDkqiswvy_NRZ3Yh955hx-PF6_HhssUYiSJj8o/edit?usp=sharing"",""กองทุน!D40"")"),4000000)</f>
        <v>4000000</v>
      </c>
      <c r="J521" s="199">
        <f ca="1">IFERROR(__xludf.DUMMYFUNCTION("IMPORTRANGE(""https://docs.google.com/spreadsheets/d/1muirlRDkqiswvy_NRZ3Yh955hx-PF6_HhssUYiSJj8o/edit?usp=sharing"",""กองทุน!F40"")"),180000)</f>
        <v>180000</v>
      </c>
      <c r="K521" s="200">
        <f t="shared" ref="K521:K528" ca="1" si="118">IF(I521&gt;0,J521*100/I521,0)</f>
        <v>4.5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IFERROR(__xludf.DUMMYFUNCTION("IMPORTRANGE(""https://docs.google.com/spreadsheets/d/1muirlRDkqiswvy_NRZ3Yh955hx-PF6_HhssUYiSJj8o/edit?usp=sharing"",""กองทุน!C40"")"),129)</f>
        <v>129</v>
      </c>
      <c r="J522" s="199">
        <f ca="1">IFERROR(__xludf.DUMMYFUNCTION("IMPORTRANGE(""https://docs.google.com/spreadsheets/d/1muirlRDkqiswvy_NRZ3Yh955hx-PF6_HhssUYiSJj8o/edit?usp=sharing"",""กองทุน!E40"")"),6)</f>
        <v>6</v>
      </c>
      <c r="K522" s="200">
        <f t="shared" ca="1" si="118"/>
        <v>4.6511627906976747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IFERROR(__xludf.DUMMYFUNCTION("IMPORTRANGE(""https://docs.google.com/spreadsheets/d/1muirlRDkqiswvy_NRZ3Yh955hx-PF6_HhssUYiSJj8o/edit?usp=sharing"",""กองทุน!I40"")"),8228236.47)</f>
        <v>8228236.4699999997</v>
      </c>
      <c r="J523" s="199">
        <f ca="1">IFERROR(__xludf.DUMMYFUNCTION("IMPORTRANGE(""https://docs.google.com/spreadsheets/d/1muirlRDkqiswvy_NRZ3Yh955hx-PF6_HhssUYiSJj8o/edit?usp=sharing"",""กองทุน!K40"")"),46649.66)</f>
        <v>46649.66</v>
      </c>
      <c r="K523" s="200">
        <f t="shared" ca="1" si="118"/>
        <v>0.56694602993100418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IFERROR(__xludf.DUMMYFUNCTION("IMPORTRANGE(""https://docs.google.com/spreadsheets/d/1muirlRDkqiswvy_NRZ3Yh955hx-PF6_HhssUYiSJj8o/edit?usp=sharing"",""กองทุน!H40"")"),358)</f>
        <v>358</v>
      </c>
      <c r="J524" s="199">
        <f ca="1">IFERROR(__xludf.DUMMYFUNCTION("IMPORTRANGE(""https://docs.google.com/spreadsheets/d/1muirlRDkqiswvy_NRZ3Yh955hx-PF6_HhssUYiSJj8o/edit?usp=sharing"",""กองทุน!J40"")"),7)</f>
        <v>7</v>
      </c>
      <c r="K524" s="200">
        <f t="shared" ca="1" si="118"/>
        <v>1.9553072625698324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IFERROR(__xludf.DUMMYFUNCTION("IMPORTRANGE(""https://docs.google.com/spreadsheets/d/1muirlRDkqiswvy_NRZ3Yh955hx-PF6_HhssUYiSJj8o/edit?usp=sharing"",""กองทุน!N40"")"),0)</f>
        <v>0</v>
      </c>
      <c r="J525" s="199">
        <f ca="1">IFERROR(__xludf.DUMMYFUNCTION("IMPORTRANGE(""https://docs.google.com/spreadsheets/d/1muirlRDkqiswvy_NRZ3Yh955hx-PF6_HhssUYiSJj8o/edit?usp=sharing"",""กองทุน!P40"")"),69204.67)</f>
        <v>69204.67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IFERROR(__xludf.DUMMYFUNCTION("IMPORTRANGE(""https://docs.google.com/spreadsheets/d/1muirlRDkqiswvy_NRZ3Yh955hx-PF6_HhssUYiSJj8o/edit?usp=sharing"",""กองทุน!M40"")"),0)</f>
        <v>0</v>
      </c>
      <c r="J526" s="199">
        <f ca="1">IFERROR(__xludf.DUMMYFUNCTION("IMPORTRANGE(""https://docs.google.com/spreadsheets/d/1muirlRDkqiswvy_NRZ3Yh955hx-PF6_HhssUYiSJj8o/edit?usp=sharing"",""กองทุน!O40"")"),3)</f>
        <v>3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IFERROR(__xludf.DUMMYFUNCTION("IMPORTRANGE(""https://docs.google.com/spreadsheets/d/1muirlRDkqiswvy_NRZ3Yh955hx-PF6_HhssUYiSJj8o/edit?usp=sharing"",""กองทุน!S40"")"),3000000)</f>
        <v>3000000</v>
      </c>
      <c r="J527" s="199">
        <f ca="1">IFERROR(__xludf.DUMMYFUNCTION("IMPORTRANGE(""https://docs.google.com/spreadsheets/d/1muirlRDkqiswvy_NRZ3Yh955hx-PF6_HhssUYiSJj8o/edit?usp=sharing"",""กองทุน!U40"")"),0)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IFERROR(__xludf.DUMMYFUNCTION("IMPORTRANGE(""https://docs.google.com/spreadsheets/d/1muirlRDkqiswvy_NRZ3Yh955hx-PF6_HhssUYiSJj8o/edit?usp=sharing"",""กองทุน!R40"")"),100)</f>
        <v>100</v>
      </c>
      <c r="J528" s="321">
        <f ca="1">IFERROR(__xludf.DUMMYFUNCTION("IMPORTRANGE(""https://docs.google.com/spreadsheets/d/1muirlRDkqiswvy_NRZ3Yh955hx-PF6_HhssUYiSJj8o/edit?usp=sharing"",""กองทุน!T40"")"),0)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224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1882570</v>
      </c>
      <c r="M6" s="16">
        <f t="shared" si="0"/>
        <v>69461.94</v>
      </c>
      <c r="N6" s="17">
        <f ca="1">IF(L6&gt;0,M6*100/L6,0)</f>
        <v>3.6897400893459471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674200</v>
      </c>
      <c r="M9" s="40">
        <f>SUM(M11:M12)</f>
        <v>14280</v>
      </c>
      <c r="N9" s="39">
        <f ca="1">IF(L9&gt;0,M9*100/L9,0)</f>
        <v>2.1180658558291308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50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IFERROR(__xludf.DUMMYFUNCTION("IMPORTRANGE(""https://docs.google.com/spreadsheets/d/1C3CXT74ZlgGe6_JY_1olB1XN4rF0dxEuIIF-xsYjHgg/edit?usp=sharing"",""พรบ!C41"")"),674200)</f>
        <v>674200</v>
      </c>
      <c r="M12" s="49">
        <f>SUM(M13:M14)</f>
        <v>14280</v>
      </c>
      <c r="N12" s="49">
        <f t="shared" ca="1" si="4"/>
        <v>2.1180658558291308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IFERROR(__xludf.DUMMYFUNCTION("IMPORTRANGE(""https://docs.google.com/spreadsheets/d/1C3CXT74ZlgGe6_JY_1olB1XN4rF0dxEuIIF-xsYjHgg/edit?usp=sharing"",""พรบ!D41"")"),188200)</f>
        <v>188200</v>
      </c>
      <c r="M13" s="53">
        <v>14280</v>
      </c>
      <c r="N13" s="52">
        <f t="shared" ca="1" si="4"/>
        <v>7.5876726886291177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IFERROR(__xludf.DUMMYFUNCTION("IMPORTRANGE(""https://docs.google.com/spreadsheets/d/1C3CXT74ZlgGe6_JY_1olB1XN4rF0dxEuIIF-xsYjHgg/edit?usp=sharing"",""พรบ!E41"")"),486000)</f>
        <v>486000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50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IFERROR(__xludf.DUMMYFUNCTION("IMPORTRANGE(""https://docs.google.com/spreadsheets/d/1C3CXT74ZlgGe6_JY_1olB1XN4rF0dxEuIIF-xsYjHgg/edit?usp=sharing"",""พรบ!H41"")"),0)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IFERROR(__xludf.DUMMYFUNCTION("IMPORTRANGE(""https://docs.google.com/spreadsheets/d/1C3CXT74ZlgGe6_JY_1olB1XN4rF0dxEuIIF-xsYjHgg/edit?usp=sharing"",""พรบ!I41"")"),0)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IFERROR(__xludf.DUMMYFUNCTION("IMPORTRANGE(""https://docs.google.com/spreadsheets/d/1C3CXT74ZlgGe6_JY_1olB1XN4rF0dxEuIIF-xsYjHgg/edit?usp=sharing"",""พรบ!J41"")"),1)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IFERROR(__xludf.DUMMYFUNCTION("IMPORTRANGE(""https://docs.google.com/spreadsheets/d/1C3CXT74ZlgGe6_JY_1olB1XN4rF0dxEuIIF-xsYjHgg/edit?usp=sharing"",""พรบ!K41"")"),50)</f>
        <v>50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IFERROR(__xludf.DUMMYFUNCTION("IMPORTRANGE(""https://docs.google.com/spreadsheets/d/1C3CXT74ZlgGe6_JY_1olB1XN4rF0dxEuIIF-xsYjHgg/edit?usp=sharing"",""พรบ!L41"")"),0)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IFERROR(__xludf.DUMMYFUNCTION("IMPORTRANGE(""https://docs.google.com/spreadsheets/d/1C3CXT74ZlgGe6_JY_1olB1XN4rF0dxEuIIF-xsYjHgg/edit?usp=sharing"",""พรบ!M41"")"),0)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IFERROR(__xludf.DUMMYFUNCTION("IMPORTRANGE(""https://docs.google.com/spreadsheets/d/1C3CXT74ZlgGe6_JY_1olB1XN4rF0dxEuIIF-xsYjHgg/edit?usp=sharing"",""พรบ!N41"")"),0)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IFERROR(__xludf.DUMMYFUNCTION("IMPORTRANGE(""https://docs.google.com/spreadsheets/d/1C3CXT74ZlgGe6_JY_1olB1XN4rF0dxEuIIF-xsYjHgg/edit?usp=sharing"",""พรบ!O41"")"),122100)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IFERROR(__xludf.DUMMYFUNCTION("IMPORTRANGE(""https://docs.google.com/spreadsheets/d/1C3CXT74ZlgGe6_JY_1olB1XN4rF0dxEuIIF-xsYjHgg/edit?usp=sharing"",""พรบ!Q41"")"),122100)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IFERROR(__xludf.DUMMYFUNCTION("IMPORTRANGE(""https://docs.google.com/spreadsheets/d/1C3CXT74ZlgGe6_JY_1olB1XN4rF0dxEuIIF-xsYjHgg/edit?usp=sharing"",""พรบ!R41"")"),1)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IFERROR(__xludf.DUMMYFUNCTION("IMPORTRANGE(""https://docs.google.com/spreadsheets/d/1C3CXT74ZlgGe6_JY_1olB1XN4rF0dxEuIIF-xsYjHgg/edit?usp=sharing"",""พรบ!S41"")"),4)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IFERROR(__xludf.DUMMYFUNCTION("IMPORTRANGE(""https://docs.google.com/spreadsheets/d/1C3CXT74ZlgGe6_JY_1olB1XN4rF0dxEuIIF-xsYjHgg/edit?usp=sharing"",""พรบ!T41"")"),4)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IFERROR(__xludf.DUMMYFUNCTION("IMPORTRANGE(""https://docs.google.com/spreadsheets/d/1C3CXT74ZlgGe6_JY_1olB1XN4rF0dxEuIIF-xsYjHgg/edit?usp=sharing"",""พรบ!U41"")"),4)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IFERROR(__xludf.DUMMYFUNCTION("IMPORTRANGE(""https://docs.google.com/spreadsheets/d/1C3CXT74ZlgGe6_JY_1olB1XN4rF0dxEuIIF-xsYjHgg/edit?usp=sharing"",""พรบ!V41"")"),4)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IFERROR(__xludf.DUMMYFUNCTION("IMPORTRANGE(""https://docs.google.com/spreadsheets/d/1C3CXT74ZlgGe6_JY_1olB1XN4rF0dxEuIIF-xsYjHgg/edit?usp=sharing"",""พรบ!W41"")"),1)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66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66"/>
      <c r="J55" s="66"/>
      <c r="K55" s="232"/>
      <c r="L55" s="52">
        <f ca="1">IFERROR(__xludf.DUMMYFUNCTION("IMPORTRANGE(""https://docs.google.com/spreadsheets/d/1C3CXT74ZlgGe6_JY_1olB1XN4rF0dxEuIIF-xsYjHgg/edit?usp=sharing"",""พรบ!Y41"")"),0)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66"/>
      <c r="J56" s="66"/>
      <c r="K56" s="232"/>
      <c r="L56" s="52">
        <f ca="1">IFERROR(__xludf.DUMMYFUNCTION("IMPORTRANGE(""https://docs.google.com/spreadsheets/d/1C3CXT74ZlgGe6_JY_1olB1XN4rF0dxEuIIF-xsYjHgg/edit?usp=sharing"",""พรบ!Z41"")"),0)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66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IFERROR(__xludf.DUMMYFUNCTION("IMPORTRANGE(""https://docs.google.com/spreadsheets/d/1C3CXT74ZlgGe6_JY_1olB1XN4rF0dxEuIIF-xsYjHgg/edit?usp=sharing"",""พรบ!AA41"")"),0)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72000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72000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IFERROR(__xludf.DUMMYFUNCTION("IMPORTRANGE(""https://docs.google.com/spreadsheets/d/1C3CXT74ZlgGe6_JY_1olB1XN4rF0dxEuIIF-xsYjHgg/edit?usp=sharing"",""พรบ!AD41"")"),0)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72000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IFERROR(__xludf.DUMMYFUNCTION("IMPORTRANGE(""https://docs.google.com/spreadsheets/d/1C3CXT74ZlgGe6_JY_1olB1XN4rF0dxEuIIF-xsYjHgg/edit?usp=sharing"",""พรบ!AH41"")"),42000)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IFERROR(__xludf.DUMMYFUNCTION("IMPORTRANGE(""https://docs.google.com/spreadsheets/d/1C3CXT74ZlgGe6_JY_1olB1XN4rF0dxEuIIF-xsYjHgg/edit?usp=sharing"",""พรบ!AI41"")"),3)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IFERROR(__xludf.DUMMYFUNCTION("IMPORTRANGE(""https://docs.google.com/spreadsheets/d/1C3CXT74ZlgGe6_JY_1olB1XN4rF0dxEuIIF-xsYjHgg/edit?usp=sharing"",""กปร!C41"")"),36000)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IFERROR(__xludf.DUMMYFUNCTION("IMPORTRANGE(""https://docs.google.com/spreadsheets/d/1C3CXT74ZlgGe6_JY_1olB1XN4rF0dxEuIIF-xsYjHgg/edit?usp=sharing"",""พรบ!AJ41"")"),15000)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1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IFERROR(__xludf.DUMMYFUNCTION("IMPORTRANGE(""https://docs.google.com/spreadsheets/d/1C3CXT74ZlgGe6_JY_1olB1XN4rF0dxEuIIF-xsYjHgg/edit?usp=sharing"",""พรบ!AK41"")"),1)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IFERROR(__xludf.DUMMYFUNCTION("IMPORTRANGE(""https://docs.google.com/spreadsheets/d/1C3CXT74ZlgGe6_JY_1olB1XN4rF0dxEuIIF-xsYjHgg/edit?usp=sharing"",""กปร!D41"")"),5000)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IFERROR(__xludf.DUMMYFUNCTION("IMPORTRANGE(""https://docs.google.com/spreadsheets/d/1C3CXT74ZlgGe6_JY_1olB1XN4rF0dxEuIIF-xsYjHgg/edit?usp=sharing"",""พรบ!AL41"")"),1)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IFERROR(__xludf.DUMMYFUNCTION("IMPORTRANGE(""https://docs.google.com/spreadsheets/d/1C3CXT74ZlgGe6_JY_1olB1XN4rF0dxEuIIF-xsYjHgg/edit?usp=sharing"",""กปร!E41"")"),8000)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IFERROR(__xludf.DUMMYFUNCTION("IMPORTRANGE(""https://docs.google.com/spreadsheets/d/1C3CXT74ZlgGe6_JY_1olB1XN4rF0dxEuIIF-xsYjHgg/edit?usp=sharing"",""พรบ!AM41"")"),7500)</f>
        <v>7500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IFERROR(__xludf.DUMMYFUNCTION("IMPORTRANGE(""https://docs.google.com/spreadsheets/d/1C3CXT74ZlgGe6_JY_1olB1XN4rF0dxEuIIF-xsYjHgg/edit?usp=sharing"",""พรบ!AO41"")"),10000)</f>
        <v>10000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IFERROR(__xludf.DUMMYFUNCTION("IMPORTRANGE(""https://docs.google.com/spreadsheets/d/1C3CXT74ZlgGe6_JY_1olB1XN4rF0dxEuIIF-xsYjHgg/edit?usp=sharing"",""พรบ!AP41"")"),10000)</f>
        <v>10000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IFERROR(__xludf.DUMMYFUNCTION("IMPORTRANGE(""https://docs.google.com/spreadsheets/d/1C3CXT74ZlgGe6_JY_1olB1XN4rF0dxEuIIF-xsYjHgg/edit?usp=sharing"",""กปร!F41"")"),3500)</f>
        <v>3500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IFERROR(__xludf.DUMMYFUNCTION("IMPORTRANGE(""https://docs.google.com/spreadsheets/d/1C3CXT74ZlgGe6_JY_1olB1XN4rF0dxEuIIF-xsYjHgg/edit?usp=sharing"",""พรบ!AQ41"")"),0)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IFERROR(__xludf.DUMMYFUNCTION("IMPORTRANGE(""https://docs.google.com/spreadsheets/d/1C3CXT74ZlgGe6_JY_1olB1XN4rF0dxEuIIF-xsYjHgg/edit?usp=sharing"",""กปร!G41"")"),0)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66"/>
      <c r="J131" s="66"/>
      <c r="K131" s="232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66"/>
      <c r="J132" s="66"/>
      <c r="K132" s="232"/>
      <c r="L132" s="52">
        <f ca="1">IFERROR(__xludf.DUMMYFUNCTION("IMPORTRANGE(""https://docs.google.com/spreadsheets/d/1C3CXT74ZlgGe6_JY_1olB1XN4rF0dxEuIIF-xsYjHgg/edit?usp=sharing"",""พรบ!AR41"")"),0)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66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IFERROR(__xludf.DUMMYFUNCTION("IMPORTRANGE(""https://docs.google.com/spreadsheets/d/1C3CXT74ZlgGe6_JY_1olB1XN4rF0dxEuIIF-xsYjHgg/edit?usp=sharing"",""พรบ!AS41"")"),0)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IFERROR(__xludf.DUMMYFUNCTION("IMPORTRANGE(""https://docs.google.com/spreadsheets/d/1C3CXT74ZlgGe6_JY_1olB1XN4rF0dxEuIIF-xsYjHgg/edit?usp=sharing"",""กปร!H41"")"),0)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IFERROR(__xludf.DUMMYFUNCTION("IMPORTRANGE(""https://docs.google.com/spreadsheets/d/1C3CXT74ZlgGe6_JY_1olB1XN4rF0dxEuIIF-xsYjHgg/edit?usp=sharing"",""พรบ!AT41"")"),0)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IFERROR(__xludf.DUMMYFUNCTION("IMPORTRANGE(""https://docs.google.com/spreadsheets/d/1C3CXT74ZlgGe6_JY_1olB1XN4rF0dxEuIIF-xsYjHgg/edit?usp=sharing"",""กปร!I41"")"),0)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IFERROR(__xludf.DUMMYFUNCTION("IMPORTRANGE(""https://docs.google.com/spreadsheets/d/1C3CXT74ZlgGe6_JY_1olB1XN4rF0dxEuIIF-xsYjHgg/edit?usp=sharing"",""พรบ!AU41"")"),0)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IFERROR(__xludf.DUMMYFUNCTION("IMPORTRANGE(""https://docs.google.com/spreadsheets/d/1C3CXT74ZlgGe6_JY_1olB1XN4rF0dxEuIIF-xsYjHgg/edit?usp=sharing"",""กปร!J41"")"),0)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IFERROR(__xludf.DUMMYFUNCTION("IMPORTRANGE(""https://docs.google.com/spreadsheets/d/1C3CXT74ZlgGe6_JY_1olB1XN4rF0dxEuIIF-xsYjHgg/edit?usp=sharing"",""พรบ!AY41"")"),0)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IFERROR(__xludf.DUMMYFUNCTION("IMPORTRANGE(""https://docs.google.com/spreadsheets/d/1C3CXT74ZlgGe6_JY_1olB1XN4rF0dxEuIIF-xsYjHgg/edit?usp=sharing"",""พรบ!BA41"")"),0)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5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221000</v>
      </c>
      <c r="M169" s="179">
        <f>SUM(M170:M171)</f>
        <v>9000</v>
      </c>
      <c r="N169" s="178">
        <f ca="1">IF(L169&gt;0,M169*100/L169,0)</f>
        <v>4.0723981900452486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221000</v>
      </c>
      <c r="M171" s="49">
        <f t="shared" si="40"/>
        <v>9000</v>
      </c>
      <c r="N171" s="49">
        <f t="shared" ca="1" si="39"/>
        <v>4.0723981900452486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IFERROR(__xludf.DUMMYFUNCTION("IMPORTRANGE(""https://docs.google.com/spreadsheets/d/1C3CXT74ZlgGe6_JY_1olB1XN4rF0dxEuIIF-xsYjHgg/edit?usp=sharing"",""พรบ!BD41"")"),132000)</f>
        <v>132000</v>
      </c>
      <c r="M172" s="53">
        <v>9000</v>
      </c>
      <c r="N172" s="52">
        <f t="shared" ca="1" si="39"/>
        <v>6.8181818181818183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IFERROR(__xludf.DUMMYFUNCTION("IMPORTRANGE(""https://docs.google.com/spreadsheets/d/1C3CXT74ZlgGe6_JY_1olB1XN4rF0dxEuIIF-xsYjHgg/edit?usp=sharing"",""พรบ!BE41"")"),89000)</f>
        <v>89000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IFERROR(__xludf.DUMMYFUNCTION("IMPORTRANGE(""https://docs.google.com/spreadsheets/d/1C3CXT74ZlgGe6_JY_1olB1XN4rF0dxEuIIF-xsYjHgg/edit?usp=sharing"",""พรบ!BF41"")"),1)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IFERROR(__xludf.DUMMYFUNCTION("IMPORTRANGE(""https://docs.google.com/spreadsheets/d/1C3CXT74ZlgGe6_JY_1olB1XN4rF0dxEuIIF-xsYjHgg/edit?usp=sharing"",""พรบ!BG41"")"),25)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IFERROR(__xludf.DUMMYFUNCTION("IMPORTRANGE(""https://docs.google.com/spreadsheets/d/1C3CXT74ZlgGe6_JY_1olB1XN4rF0dxEuIIF-xsYjHgg/edit?usp=sharing"",""พรบ!BH41"")"),25)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IFERROR(__xludf.DUMMYFUNCTION("IMPORTRANGE(""https://docs.google.com/spreadsheets/d/1C3CXT74ZlgGe6_JY_1olB1XN4rF0dxEuIIF-xsYjHgg/edit?usp=sharing"",""พรบ!BI41"")"),1)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66" t="s">
        <v>21</v>
      </c>
      <c r="J186" s="66"/>
      <c r="K186" s="232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66"/>
      <c r="J187" s="66"/>
      <c r="K187" s="232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66"/>
      <c r="J188" s="66"/>
      <c r="K188" s="232"/>
      <c r="L188" s="52">
        <f ca="1">IFERROR(__xludf.DUMMYFUNCTION("IMPORTRANGE(""https://docs.google.com/spreadsheets/d/1C3CXT74ZlgGe6_JY_1olB1XN4rF0dxEuIIF-xsYjHgg/edit?usp=sharing"",""พรบ!BK41"")"),0)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66"/>
      <c r="J189" s="66"/>
      <c r="K189" s="232"/>
      <c r="L189" s="52">
        <f ca="1">IFERROR(__xludf.DUMMYFUNCTION("IMPORTRANGE(""https://docs.google.com/spreadsheets/d/1C3CXT74ZlgGe6_JY_1olB1XN4rF0dxEuIIF-xsYjHgg/edit?usp=sharing"",""พรบ!BL41"")"),0)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232"/>
      <c r="L190" s="52"/>
      <c r="M190" s="52"/>
      <c r="N190" s="52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52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52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52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52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IFERROR(__xludf.DUMMYFUNCTION("IMPORTRANGE(""https://docs.google.com/spreadsheets/d/1C3CXT74ZlgGe6_JY_1olB1XN4rF0dxEuIIF-xsYjHgg/edit?usp=sharing"",""พรบ!BM41"")"),0)</f>
        <v>0</v>
      </c>
      <c r="J195" s="66">
        <v>0</v>
      </c>
      <c r="K195" s="232">
        <f ca="1">IF(I195&gt;0,J195*100/I195,0)</f>
        <v>0</v>
      </c>
      <c r="L195" s="52"/>
      <c r="M195" s="52"/>
      <c r="N195" s="52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52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5">
        <v>0</v>
      </c>
      <c r="K197" s="232"/>
      <c r="L197" s="52"/>
      <c r="M197" s="52"/>
      <c r="N197" s="52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IFERROR(__xludf.DUMMYFUNCTION("IMPORTRANGE(""https://docs.google.com/spreadsheets/d/1C3CXT74ZlgGe6_JY_1olB1XN4rF0dxEuIIF-xsYjHgg/edit?usp=sharing"",""พรบ!BP41"")"),0)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66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66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66"/>
      <c r="J218" s="66"/>
      <c r="K218" s="232"/>
      <c r="L218" s="52">
        <f ca="1">IFERROR(__xludf.DUMMYFUNCTION("IMPORTRANGE(""https://docs.google.com/spreadsheets/d/1C3CXT74ZlgGe6_JY_1olB1XN4rF0dxEuIIF-xsYjHgg/edit?usp=sharing"",""พรบ!BU41"")"),0)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66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205</v>
      </c>
      <c r="J228" s="197">
        <f ca="1">J240</f>
        <v>4</v>
      </c>
      <c r="K228" s="178">
        <f ca="1">IF(I228&gt;0,J228*100/I228,0)</f>
        <v>1.9512195121951219</v>
      </c>
      <c r="L228" s="179">
        <f ca="1">L229+L230</f>
        <v>793270</v>
      </c>
      <c r="M228" s="179">
        <f>SUM(M229:M230)</f>
        <v>46181.94</v>
      </c>
      <c r="N228" s="178">
        <f ca="1">IF(L228&gt;0,M228*100/L228,0)</f>
        <v>5.8217177001525329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793270</v>
      </c>
      <c r="M230" s="52">
        <f t="shared" si="51"/>
        <v>46181.94</v>
      </c>
      <c r="N230" s="52">
        <f t="shared" ca="1" si="50"/>
        <v>5.8217177001525329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IFERROR(__xludf.DUMMYFUNCTION("IMPORTRANGE(""https://docs.google.com/spreadsheets/d/1C3CXT74ZlgGe6_JY_1olB1XN4rF0dxEuIIF-xsYjHgg/edit?usp=sharing"",""พรบ!BX41"")"),388800)</f>
        <v>388800</v>
      </c>
      <c r="M231" s="53">
        <v>32387.1</v>
      </c>
      <c r="N231" s="52">
        <f t="shared" ca="1" si="50"/>
        <v>8.3300154320987652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IFERROR(__xludf.DUMMYFUNCTION("IMPORTRANGE(""https://docs.google.com/spreadsheets/d/1C3CXT74ZlgGe6_JY_1olB1XN4rF0dxEuIIF-xsYjHgg/edit?usp=sharing"",""พรบ!BY41"")"),404470)</f>
        <v>404470</v>
      </c>
      <c r="M232" s="53">
        <v>13794.84</v>
      </c>
      <c r="N232" s="52">
        <f t="shared" ca="1" si="50"/>
        <v>3.4105965831829308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IFERROR(__xludf.DUMMYFUNCTION("IMPORTRANGE(""https://docs.google.com/spreadsheets/d/1AGHcLOeeYFL3K4b9R1dSzyJy00PE_ra89DNTVfnxSWM/edit?usp=sharing"",""รวมที่ทำกิน!J30"")"),0)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IFERROR(__xludf.DUMMYFUNCTION("IMPORTRANGE(""https://docs.google.com/spreadsheets/d/1C3CXT74ZlgGe6_JY_1olB1XN4rF0dxEuIIF-xsYjHgg/edit?usp=sharing"",""พรบ!BZ41"")"),2340)</f>
        <v>2340</v>
      </c>
      <c r="J235" s="66">
        <f ca="1">IFERROR(__xludf.DUMMYFUNCTION("IMPORTRANGE(""https://docs.google.com/spreadsheets/d/1AGHcLOeeYFL3K4b9R1dSzyJy00PE_ra89DNTVfnxSWM/edit?usp=sharing"",""รวมที่ทำกิน!L30"")"),0)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IFERROR(__xludf.DUMMYFUNCTION("IMPORTRANGE(""https://docs.google.com/spreadsheets/d/1C3CXT74ZlgGe6_JY_1olB1XN4rF0dxEuIIF-xsYjHgg/edit?usp=sharing"",""พรบ!CA41"")"),205)</f>
        <v>205</v>
      </c>
      <c r="J236" s="66">
        <f ca="1">IFERROR(__xludf.DUMMYFUNCTION("IMPORTRANGE(""https://docs.google.com/spreadsheets/d/1AGHcLOeeYFL3K4b9R1dSzyJy00PE_ra89DNTVfnxSWM/edit?usp=sharing"",""รวมที่ทำกิน!O30"")"),4)</f>
        <v>4</v>
      </c>
      <c r="K236" s="200">
        <f t="shared" ca="1" si="52"/>
        <v>1.9512195121951219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IFERROR(__xludf.DUMMYFUNCTION("IMPORTRANGE(""https://docs.google.com/spreadsheets/d/1AGHcLOeeYFL3K4b9R1dSzyJy00PE_ra89DNTVfnxSWM/edit?usp=sharing"",""รวมที่ทำกิน!Q30"")"),35.38)</f>
        <v>35.380000000000003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IFERROR(__xludf.DUMMYFUNCTION("IMPORTRANGE(""https://docs.google.com/spreadsheets/d/1C3CXT74ZlgGe6_JY_1olB1XN4rF0dxEuIIF-xsYjHgg/edit?usp=sharing"",""พรบ!CB41"")"),205)</f>
        <v>205</v>
      </c>
      <c r="J238" s="66">
        <f ca="1">IFERROR(__xludf.DUMMYFUNCTION("IMPORTRANGE(""https://docs.google.com/spreadsheets/d/1AGHcLOeeYFL3K4b9R1dSzyJy00PE_ra89DNTVfnxSWM/edit?usp=sharing"",""รวมที่ทำกิน!S30"")"),0)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IFERROR(__xludf.DUMMYFUNCTION("IMPORTRANGE(""https://docs.google.com/spreadsheets/d/1C3CXT74ZlgGe6_JY_1olB1XN4rF0dxEuIIF-xsYjHgg/edit?usp=sharing"",""พรบ!CC41"")"),205)</f>
        <v>205</v>
      </c>
      <c r="J240" s="66">
        <f ca="1">IFERROR(__xludf.DUMMYFUNCTION("IMPORTRANGE(""https://docs.google.com/spreadsheets/d/1AGHcLOeeYFL3K4b9R1dSzyJy00PE_ra89DNTVfnxSWM/edit?usp=sharing"",""รวมที่ทำกิน!W30"")"),4)</f>
        <v>4</v>
      </c>
      <c r="K240" s="200">
        <f t="shared" ca="1" si="52"/>
        <v>1.9512195121951219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IFERROR(__xludf.DUMMYFUNCTION("IMPORTRANGE(""https://docs.google.com/spreadsheets/d/1AGHcLOeeYFL3K4b9R1dSzyJy00PE_ra89DNTVfnxSWM/edit?usp=sharing"",""รวมที่ทำกิน!Y30"")"),35.38)</f>
        <v>35.380000000000003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2031359</v>
      </c>
      <c r="M242" s="213">
        <f t="shared" si="53"/>
        <v>17742</v>
      </c>
      <c r="N242" s="213">
        <f ca="1">+IF(L242&gt;0,M242*100/L242,0)</f>
        <v>0.87340543941272808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80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300160</v>
      </c>
      <c r="M244" s="228">
        <f t="shared" si="56"/>
        <v>8871</v>
      </c>
      <c r="N244" s="228">
        <f ca="1">+IF(L244&gt;0,M244*100/L244,0)</f>
        <v>2.9554237739872069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40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300160</v>
      </c>
      <c r="M247" s="49">
        <f t="shared" si="58"/>
        <v>8871</v>
      </c>
      <c r="N247" s="49">
        <f t="shared" ca="1" si="57"/>
        <v>2.9554237739872069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IFERROR(__xludf.DUMMYFUNCTION("IMPORTRANGE(""https://docs.google.com/spreadsheets/d/1C3CXT74ZlgGe6_JY_1olB1XN4rF0dxEuIIF-xsYjHgg/edit?usp=sharing"",""งบกองทุน!e41"")"),300160)</f>
        <v>300160</v>
      </c>
      <c r="M249" s="52">
        <f>SUM(M250:M253)</f>
        <v>8871</v>
      </c>
      <c r="N249" s="52">
        <f t="shared" ca="1" si="57"/>
        <v>2.9554237739872069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8871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IFERROR(__xludf.DUMMYFUNCTION("IMPORTRANGE(""https://docs.google.com/spreadsheets/d/1C3CXT74ZlgGe6_JY_1olB1XN4rF0dxEuIIF-xsYjHgg/edit?usp=sharing"",""งบกองทุน!f41"")"),0)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80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IFERROR(__xludf.DUMMYFUNCTION("IMPORTRANGE(""https://docs.google.com/spreadsheets/d/1C3CXT74ZlgGe6_JY_1olB1XN4rF0dxEuIIF-xsYjHgg/edit?usp=sharing"",""งบกองทุน!H41"")"),40)</f>
        <v>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IFERROR(__xludf.DUMMYFUNCTION("IMPORTRANGE(""https://docs.google.com/spreadsheets/d/1C3CXT74ZlgGe6_JY_1olB1XN4rF0dxEuIIF-xsYjHgg/edit?usp=sharing"",""งบกองทุน!i41"")"),60)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IFERROR(__xludf.DUMMYFUNCTION("IMPORTRANGE(""https://docs.google.com/spreadsheets/d/1C3CXT74ZlgGe6_JY_1olB1XN4rF0dxEuIIF-xsYjHgg/edit?usp=sharing"",""งบกองทุน!k41"")"),20)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IFERROR(__xludf.DUMMYFUNCTION("IMPORTRANGE(""https://docs.google.com/spreadsheets/d/1C3CXT74ZlgGe6_JY_1olB1XN4rF0dxEuIIF-xsYjHgg/edit?usp=sharing"",""งบกองทุน!m41"")"),0)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80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IFERROR(__xludf.DUMMYFUNCTION("IMPORTRANGE(""https://docs.google.com/spreadsheets/d/1C3CXT74ZlgGe6_JY_1olB1XN4rF0dxEuIIF-xsYjHgg/edit?usp=sharing"",""งบกองทุน!o41"")"),20)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IFERROR(__xludf.DUMMYFUNCTION("IMPORTRANGE(""https://docs.google.com/spreadsheets/d/1C3CXT74ZlgGe6_JY_1olB1XN4rF0dxEuIIF-xsYjHgg/edit?usp=sharing"",""งบกองทุน!p41"")"),60)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8871</v>
      </c>
      <c r="N275" s="228">
        <f ca="1">+IF(L275&gt;0,M275*100/L275,0)</f>
        <v>0.8625014584062537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8871</v>
      </c>
      <c r="N278" s="49">
        <f t="shared" ca="1" si="65"/>
        <v>0.8625014584062537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IFERROR(__xludf.DUMMYFUNCTION("IMPORTRANGE(""https://docs.google.com/spreadsheets/d/1C3CXT74ZlgGe6_JY_1olB1XN4rF0dxEuIIF-xsYjHgg/edit?usp=sharing"",""งบกองทุน!s41"")"),1028520)</f>
        <v>1028520</v>
      </c>
      <c r="M280" s="52">
        <f>SUM(M281:M284)</f>
        <v>8871</v>
      </c>
      <c r="N280" s="52">
        <f t="shared" ca="1" si="65"/>
        <v>0.8625014584062537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8871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IFERROR(__xludf.DUMMYFUNCTION("IMPORTRANGE(""https://docs.google.com/spreadsheets/d/1C3CXT74ZlgGe6_JY_1olB1XN4rF0dxEuIIF-xsYjHgg/edit?usp=sharing"",""งบกองทุน!v41"")"),100)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IFERROR(__xludf.DUMMYFUNCTION("IMPORTRANGE(""https://docs.google.com/spreadsheets/d/1C3CXT74ZlgGe6_JY_1olB1XN4rF0dxEuIIF-xsYjHgg/edit?usp=sharing"",""งบกองทุน!w41"")"),1000)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IFERROR(__xludf.DUMMYFUNCTION("IMPORTRANGE(""https://docs.google.com/spreadsheets/d/1C3CXT74ZlgGe6_JY_1olB1XN4rF0dxEuIIF-xsYjHgg/edit?usp=sharing"",""งบกองทุน!x41"")"),100)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120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144560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144560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IFERROR(__xludf.DUMMYFUNCTION("IMPORTRANGE(""https://docs.google.com/spreadsheets/d/1C3CXT74ZlgGe6_JY_1olB1XN4rF0dxEuIIF-xsYjHgg/edit?usp=sharing"",""งบกองทุน!aa41"")"),144560)</f>
        <v>144560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IFERROR(__xludf.DUMMYFUNCTION("IMPORTRANGE(""https://docs.google.com/spreadsheets/d/1C3CXT74ZlgGe6_JY_1olB1XN4rF0dxEuIIF-xsYjHgg/edit?usp=sharing"",""งบกองทุน!ae41"")"),10)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IFERROR(__xludf.DUMMYFUNCTION("IMPORTRANGE(""https://docs.google.com/spreadsheets/d/1C3CXT74ZlgGe6_JY_1olB1XN4rF0dxEuIIF-xsYjHgg/edit?usp=sharing"",""งบกองทุน!ad41"")"),30)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IFERROR(__xludf.DUMMYFUNCTION("IMPORTRANGE(""https://docs.google.com/spreadsheets/d/1C3CXT74ZlgGe6_JY_1olB1XN4rF0dxEuIIF-xsYjHgg/edit?usp=sharing"",""งบกองทุน!af41"")"),10)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IFERROR(__xludf.DUMMYFUNCTION("IMPORTRANGE(""https://docs.google.com/spreadsheets/d/1C3CXT74ZlgGe6_JY_1olB1XN4rF0dxEuIIF-xsYjHgg/edit?usp=sharing"",""งบกองทุน!ag41"")"),10)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IFERROR(__xludf.DUMMYFUNCTION("IMPORTRANGE(""https://docs.google.com/spreadsheets/d/1C3CXT74ZlgGe6_JY_1olB1XN4rF0dxEuIIF-xsYjHgg/edit?usp=sharing"",""งบกองทุน!ai41"")"),20)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IFERROR(__xludf.DUMMYFUNCTION("IMPORTRANGE(""https://docs.google.com/spreadsheets/d/1C3CXT74ZlgGe6_JY_1olB1XN4rF0dxEuIIF-xsYjHgg/edit?usp=sharing"",""งบกองทุน!ah41"")"),60)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IFERROR(__xludf.DUMMYFUNCTION("IMPORTRANGE(""https://docs.google.com/spreadsheets/d/1C3CXT74ZlgGe6_JY_1olB1XN4rF0dxEuIIF-xsYjHgg/edit?usp=sharing"",""งบกองทุน!aj41"")"),20)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IFERROR(__xludf.DUMMYFUNCTION("IMPORTRANGE(""https://docs.google.com/spreadsheets/d/1C3CXT74ZlgGe6_JY_1olB1XN4rF0dxEuIIF-xsYjHgg/edit?usp=sharing"",""งบกองทุน!ak41"")"),20)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IFERROR(__xludf.DUMMYFUNCTION("IMPORTRANGE(""https://docs.google.com/spreadsheets/d/1C3CXT74ZlgGe6_JY_1olB1XN4rF0dxEuIIF-xsYjHgg/edit?usp=sharing"",""งบกองทุน!al41"")"),20)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IFERROR(__xludf.DUMMYFUNCTION("IMPORTRANGE(""https://docs.google.com/spreadsheets/d/1C3CXT74ZlgGe6_JY_1olB1XN4rF0dxEuIIF-xsYjHgg/edit?usp=sharing"",""งบกองทุน!an41"")"),10)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IFERROR(__xludf.DUMMYFUNCTION("IMPORTRANGE(""https://docs.google.com/spreadsheets/d/1C3CXT74ZlgGe6_JY_1olB1XN4rF0dxEuIIF-xsYjHgg/edit?usp=sharing"",""งบกองทุน!am41"")"),30)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IFERROR(__xludf.DUMMYFUNCTION("IMPORTRANGE(""https://docs.google.com/spreadsheets/d/1C3CXT74ZlgGe6_JY_1olB1XN4rF0dxEuIIF-xsYjHgg/edit?usp=sharing"",""งบกองทุน!ao41"")"),10)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IFERROR(__xludf.DUMMYFUNCTION("IMPORTRANGE(""https://docs.google.com/spreadsheets/d/1C3CXT74ZlgGe6_JY_1olB1XN4rF0dxEuIIF-xsYjHgg/edit?usp=sharing"",""งบกองทุน!ap41"")"),10)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IFERROR(__xludf.DUMMYFUNCTION("IMPORTRANGE(""https://docs.google.com/spreadsheets/d/1C3CXT74ZlgGe6_JY_1olB1XN4rF0dxEuIIF-xsYjHgg/edit?usp=sharing"",""งบกองทุน!ar41"")"),10)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IFERROR(__xludf.DUMMYFUNCTION("IMPORTRANGE(""https://docs.google.com/spreadsheets/d/1C3CXT74ZlgGe6_JY_1olB1XN4rF0dxEuIIF-xsYjHgg/edit?usp=sharing"",""งบกองทุน!as41"")"),20)</f>
        <v>20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25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105500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105500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IFERROR(__xludf.DUMMYFUNCTION("IMPORTRANGE(""https://docs.google.com/spreadsheets/d/1C3CXT74ZlgGe6_JY_1olB1XN4rF0dxEuIIF-xsYjHgg/edit?usp=sharing"",""งบกองทุน!av41"")"),105500)</f>
        <v>105500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25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IFERROR(__xludf.DUMMYFUNCTION("IMPORTRANGE(""https://docs.google.com/spreadsheets/d/1C3CXT74ZlgGe6_JY_1olB1XN4rF0dxEuIIF-xsYjHgg/edit?usp=sharing"",""งบกองทุน!ay41"")"),25)</f>
        <v>25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IFERROR(__xludf.DUMMYFUNCTION("IMPORTRANGE(""https://docs.google.com/spreadsheets/d/1C3CXT74ZlgGe6_JY_1olB1XN4rF0dxEuIIF-xsYjHgg/edit?usp=sharing"",""งบกองทุน!az41"")"),0)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28610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273699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273699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IFERROR(__xludf.DUMMYFUNCTION("IMPORTRANGE(""https://docs.google.com/spreadsheets/d/1C3CXT74ZlgGe6_JY_1olB1XN4rF0dxEuIIF-xsYjHgg/edit?usp=sharing"",""งบกองทุน!Bd41"")"),273699)</f>
        <v>273699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IFERROR(__xludf.DUMMYFUNCTION("IMPORTRANGE(""https://docs.google.com/spreadsheets/d/1C3CXT74ZlgGe6_JY_1olB1XN4rF0dxEuIIF-xsYjHgg/edit?usp=sharing"",""งบกองทุน!BE41"")"),28610)</f>
        <v>28610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28610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IFERROR(__xludf.DUMMYFUNCTION("IMPORTRANGE(""https://docs.google.com/spreadsheets/d/1C3CXT74ZlgGe6_JY_1olB1XN4rF0dxEuIIF-xsYjHgg/edit?usp=sharing"",""งบกองทุน!Bf41"")"),2630)</f>
        <v>2630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28610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2630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28610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2630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IFERROR(__xludf.DUMMYFUNCTION("IMPORTRANGE(""https://docs.google.com/spreadsheets/d/1C3CXT74ZlgGe6_JY_1olB1XN4rF0dxEuIIF-xsYjHgg/edit?usp=sharing"",""งบกองทุน!cd41"")"),2079)</f>
        <v>2079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IFERROR(__xludf.DUMMYFUNCTION("IMPORTRANGE(""https://docs.google.com/spreadsheets/d/1C3CXT74ZlgGe6_JY_1olB1XN4rF0dxEuIIF-xsYjHgg/edit?usp=sharing"",""งบกองทุน!cd41"")"),2079)</f>
        <v>2079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IFERROR(__xludf.DUMMYFUNCTION("IMPORTRANGE(""https://docs.google.com/spreadsheets/d/1C3CXT74ZlgGe6_JY_1olB1XN4rF0dxEuIIF-xsYjHgg/edit?usp=sharing"",""งบกองทุน!cc41"")"),268)</f>
        <v>268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IFERROR(__xludf.DUMMYFUNCTION("IMPORTRANGE(""https://docs.google.com/spreadsheets/d/1C3CXT74ZlgGe6_JY_1olB1XN4rF0dxEuIIF-xsYjHgg/edit?usp=sharing"",""งบกองทุน!cz41"")"),0)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IFERROR(__xludf.DUMMYFUNCTION("IMPORTRANGE(""https://docs.google.com/spreadsheets/d/1C3CXT74ZlgGe6_JY_1olB1XN4rF0dxEuIIF-xsYjHgg/edit?usp=sharing"",""งบกองทุน!cz41"")"),0)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IFERROR(__xludf.DUMMYFUNCTION("IMPORTRANGE(""https://docs.google.com/spreadsheets/d/1C3CXT74ZlgGe6_JY_1olB1XN4rF0dxEuIIF-xsYjHgg/edit?usp=sharing"",""งบกองทุน!cy41"")"),0)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IFERROR(__xludf.DUMMYFUNCTION("IMPORTRANGE(""https://docs.google.com/spreadsheets/d/1C3CXT74ZlgGe6_JY_1olB1XN4rF0dxEuIIF-xsYjHgg/edit?usp=sharing"",""งบกองทุน!db41"")"),0)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IFERROR(__xludf.DUMMYFUNCTION("IMPORTRANGE(""https://docs.google.com/spreadsheets/d/1C3CXT74ZlgGe6_JY_1olB1XN4rF0dxEuIIF-xsYjHgg/edit?usp=sharing"",""งบกองทุน!da41"")"),0)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IFERROR(__xludf.DUMMYFUNCTION("IMPORTRANGE(""https://docs.google.com/spreadsheets/d/1C3CXT74ZlgGe6_JY_1olB1XN4rF0dxEuIIF-xsYjHgg/edit?usp=sharing"",""งบกองทุน!dd41"")"),0)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IFERROR(__xludf.DUMMYFUNCTION("IMPORTRANGE(""https://docs.google.com/spreadsheets/d/1C3CXT74ZlgGe6_JY_1olB1XN4rF0dxEuIIF-xsYjHgg/edit?usp=sharing"",""งบกองทุน!dc41"")"),0)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IFERROR(__xludf.DUMMYFUNCTION("IMPORTRANGE(""https://docs.google.com/spreadsheets/d/1C3CXT74ZlgGe6_JY_1olB1XN4rF0dxEuIIF-xsYjHgg/edit?usp=sharing"",""งบกองทุน!df41"")"),0)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IFERROR(__xludf.DUMMYFUNCTION("IMPORTRANGE(""https://docs.google.com/spreadsheets/d/1C3CXT74ZlgGe6_JY_1olB1XN4rF0dxEuIIF-xsYjHgg/edit?usp=sharing"",""งบกองทุน!de41"")"),0)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IFERROR(__xludf.DUMMYFUNCTION("IMPORTRANGE(""https://docs.google.com/spreadsheets/d/1C3CXT74ZlgGe6_JY_1olB1XN4rF0dxEuIIF-xsYjHgg/edit?usp=sharing"",""งบกองทุน!dn41"")"),0)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IFERROR(__xludf.DUMMYFUNCTION("IMPORTRANGE(""https://docs.google.com/spreadsheets/d/1C3CXT74ZlgGe6_JY_1olB1XN4rF0dxEuIIF-xsYjHgg/edit?usp=sharing"",""งบกองทุน!do41"")"),34340)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/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IFERROR(__xludf.DUMMYFUNCTION("IMPORTRANGE(""https://docs.google.com/spreadsheets/d/1C3CXT74ZlgGe6_JY_1olB1XN4rF0dxEuIIF-xsYjHgg/edit?usp=sharing"",""งบกองทุน!dq41"")"),22)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IFERROR(__xludf.DUMMYFUNCTION("IMPORTRANGE(""https://docs.google.com/spreadsheets/d/1C3CXT74ZlgGe6_JY_1olB1XN4rF0dxEuIIF-xsYjHgg/edit?usp=sharing"",""งบกองทุน!dr41"")"),22)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IFERROR(__xludf.DUMMYFUNCTION("IMPORTRANGE(""https://docs.google.com/spreadsheets/d/1C3CXT74ZlgGe6_JY_1olB1XN4rF0dxEuIIF-xsYjHgg/edit?usp=sharing"",""งบกองทุน!dt41"")"),0)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IFERROR(__xludf.DUMMYFUNCTION("IMPORTRANGE(""https://docs.google.com/spreadsheets/d/1C3CXT74ZlgGe6_JY_1olB1XN4rF0dxEuIIF-xsYjHgg/edit?usp=sharing"",""งบกองทุน!du41"")"),0)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66">
        <f ca="1">IFERROR(__xludf.DUMMYFUNCTION("IMPORTRANGE(""https://docs.google.com/spreadsheets/d/1C3CXT74ZlgGe6_JY_1olB1XN4rF0dxEuIIF-xsYjHgg/edit?usp=sharing"",""งบกองทุน!dw41"")"),0)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66">
        <f ca="1">IFERROR(__xludf.DUMMYFUNCTION("IMPORTRANGE(""https://docs.google.com/spreadsheets/d/1C3CXT74ZlgGe6_JY_1olB1XN4rF0dxEuIIF-xsYjHgg/edit?usp=sharing"",""งบกองทุน!dx41"")"),0)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IFERROR(__xludf.DUMMYFUNCTION("IMPORTRANGE(""https://docs.google.com/spreadsheets/d/1C3CXT74ZlgGe6_JY_1olB1XN4rF0dxEuIIF-xsYjHgg/edit?usp=sharing"",""งบกองทุน!dy41"")"),0)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IFERROR(__xludf.DUMMYFUNCTION("IMPORTRANGE(""https://docs.google.com/spreadsheets/d/1C3CXT74ZlgGe6_JY_1olB1XN4rF0dxEuIIF-xsYjHgg/edit?usp=sharing"",""งบกองทุน!dz41"")"),0)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1200</v>
      </c>
      <c r="J457" s="226">
        <f>+J466</f>
        <v>138</v>
      </c>
      <c r="K457" s="227">
        <f t="shared" ca="1" si="102"/>
        <v>11.5</v>
      </c>
      <c r="L457" s="228">
        <f t="shared" ref="L457:M457" ca="1" si="103">SUM(L458:L459)</f>
        <v>128480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128480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IFERROR(__xludf.DUMMYFUNCTION("IMPORTRANGE(""https://docs.google.com/spreadsheets/d/1C3CXT74ZlgGe6_JY_1olB1XN4rF0dxEuIIF-xsYjHgg/edit?usp=sharing"",""งบกองทุน!Eb41"")"),0)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IFERROR(__xludf.DUMMYFUNCTION("IMPORTRANGE(""https://docs.google.com/spreadsheets/d/1C3CXT74ZlgGe6_JY_1olB1XN4rF0dxEuIIF-xsYjHgg/edit?usp=sharing"",""งบกองทุน!Ec41"")"),128480)</f>
        <v>128480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IFERROR(__xludf.DUMMYFUNCTION("IMPORTRANGE(""https://docs.google.com/spreadsheets/d/1C3CXT74ZlgGe6_JY_1olB1XN4rF0dxEuIIF-xsYjHgg/edit?usp=sharing"",""งบกองทุน!Ed41"")"),1200)</f>
        <v>1200</v>
      </c>
      <c r="J466" s="264">
        <f>+J469+J470+J471+J472</f>
        <v>138</v>
      </c>
      <c r="K466" s="79">
        <f ca="1">IF(I466&gt;0,J466*100/I466,0)</f>
        <v>11.5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1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138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IFERROR(__xludf.DUMMYFUNCTION("IMPORTRANGE(""https://docs.google.com/spreadsheets/d/1C3CXT74ZlgGe6_JY_1olB1XN4rF0dxEuIIF-xsYjHgg/edit?usp=sharing"",""งบกองทุน!Ek41"")"),0)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IFERROR(__xludf.DUMMYFUNCTION("IMPORTRANGE(""https://docs.google.com/spreadsheets/d/1C3CXT74ZlgGe6_JY_1olB1XN4rF0dxEuIIF-xsYjHgg/edit?usp=sharing"",""งบกองทุน!El41"")"),0)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IFERROR(__xludf.DUMMYFUNCTION("IMPORTRANGE(""https://docs.google.com/spreadsheets/d/1C3CXT74ZlgGe6_JY_1olB1XN4rF0dxEuIIF-xsYjHgg/edit?usp=sharing"",""งบกองทุน!Em41"")"),0)</f>
        <v>0</v>
      </c>
      <c r="J482" s="66">
        <f ca="1">IFERROR(__xludf.DUMMYFUNCTION("IMPORTRANGE(""https://docs.google.com/spreadsheets/d/1AGHcLOeeYFL3K4b9R1dSzyJy00PE_ra89DNTVfnxSWM/edit?usp=sharing"",""รวมที่ชุมชน!G30"")"),0)</f>
        <v>0</v>
      </c>
      <c r="K482" s="48">
        <f t="shared" ref="K482:K489" ca="1" si="109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IFERROR(__xludf.DUMMYFUNCTION("IMPORTRANGE(""https://docs.google.com/spreadsheets/d/1C3CXT74ZlgGe6_JY_1olB1XN4rF0dxEuIIF-xsYjHgg/edit?usp=sharing"",""งบกองทุน!En41"")"),0)</f>
        <v>0</v>
      </c>
      <c r="J483" s="66">
        <f ca="1">IFERROR(__xludf.DUMMYFUNCTION("IMPORTRANGE(""https://docs.google.com/spreadsheets/d/1AGHcLOeeYFL3K4b9R1dSzyJy00PE_ra89DNTVfnxSWM/edit?usp=sharing"",""รวมที่ชุมชน!H30"")"),0)</f>
        <v>0</v>
      </c>
      <c r="K483" s="200">
        <f t="shared" ca="1" si="109"/>
        <v>0</v>
      </c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IFERROR(__xludf.DUMMYFUNCTION("IMPORTRANGE(""https://docs.google.com/spreadsheets/d/1C3CXT74ZlgGe6_JY_1olB1XN4rF0dxEuIIF-xsYjHgg/edit?usp=sharing"",""งบกองทุน!Eo41"")"),0)</f>
        <v>0</v>
      </c>
      <c r="J484" s="66">
        <f ca="1">IFERROR(__xludf.DUMMYFUNCTION("IMPORTRANGE(""https://docs.google.com/spreadsheets/d/1AGHcLOeeYFL3K4b9R1dSzyJy00PE_ra89DNTVfnxSWM/edit?usp=sharing"",""รวมที่ชุมชน!J30"")"),0)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IFERROR(__xludf.DUMMYFUNCTION("IMPORTRANGE(""https://docs.google.com/spreadsheets/d/1C3CXT74ZlgGe6_JY_1olB1XN4rF0dxEuIIF-xsYjHgg/edit?usp=sharing"",""งบกองทุน!Ep41"")"),0)</f>
        <v>0</v>
      </c>
      <c r="J485" s="66">
        <f ca="1">IFERROR(__xludf.DUMMYFUNCTION("IMPORTRANGE(""https://docs.google.com/spreadsheets/d/1AGHcLOeeYFL3K4b9R1dSzyJy00PE_ra89DNTVfnxSWM/edit?usp=sharing"",""รวมที่ชุมชน!L30"")"),0)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IFERROR(__xludf.DUMMYFUNCTION("IMPORTRANGE(""https://docs.google.com/spreadsheets/d/1C3CXT74ZlgGe6_JY_1olB1XN4rF0dxEuIIF-xsYjHgg/edit?usp=sharing"",""งบกองทุน!Eq41"")"),0)</f>
        <v>0</v>
      </c>
      <c r="J486" s="66">
        <f ca="1">IFERROR(__xludf.DUMMYFUNCTION("IMPORTRANGE(""https://docs.google.com/spreadsheets/d/1AGHcLOeeYFL3K4b9R1dSzyJy00PE_ra89DNTVfnxSWM/edit?usp=sharing"",""รวมที่ชุมชน!S30"")"),0)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IFERROR(__xludf.DUMMYFUNCTION("IMPORTRANGE(""https://docs.google.com/spreadsheets/d/1C3CXT74ZlgGe6_JY_1olB1XN4rF0dxEuIIF-xsYjHgg/edit?usp=sharing"",""งบกองทุน!Er41"")"),0)</f>
        <v>0</v>
      </c>
      <c r="J487" s="66">
        <f ca="1">IFERROR(__xludf.DUMMYFUNCTION("IMPORTRANGE(""https://docs.google.com/spreadsheets/d/1AGHcLOeeYFL3K4b9R1dSzyJy00PE_ra89DNTVfnxSWM/edit?usp=sharing"",""รวมที่ชุมชน!U30"")"),0)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IFERROR(__xludf.DUMMYFUNCTION("IMPORTRANGE(""https://docs.google.com/spreadsheets/d/1C3CXT74ZlgGe6_JY_1olB1XN4rF0dxEuIIF-xsYjHgg/edit?usp=sharing"",""งบกองทุน!Es41"")"),0)</f>
        <v>0</v>
      </c>
      <c r="J488" s="66">
        <f ca="1">IFERROR(__xludf.DUMMYFUNCTION("IMPORTRANGE(""https://docs.google.com/spreadsheets/d/1AGHcLOeeYFL3K4b9R1dSzyJy00PE_ra89DNTVfnxSWM/edit?usp=sharing"",""รวมที่ชุมชน!V30"")"),0)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IFERROR(__xludf.DUMMYFUNCTION("IMPORTRANGE(""https://docs.google.com/spreadsheets/d/1C3CXT74ZlgGe6_JY_1olB1XN4rF0dxEuIIF-xsYjHgg/edit?usp=sharing"",""งบกองทุน!Et41"")"),0)</f>
        <v>0</v>
      </c>
      <c r="J489" s="111">
        <f ca="1">IFERROR(__xludf.DUMMYFUNCTION("IMPORTRANGE(""https://docs.google.com/spreadsheets/d/1AGHcLOeeYFL3K4b9R1dSzyJy00PE_ra89DNTVfnxSWM/edit?usp=sharing"",""รวมที่ชุมชน!X30"")"),0)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16100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16100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IFERROR(__xludf.DUMMYFUNCTION("IMPORTRANGE(""https://docs.google.com/spreadsheets/d/1C3CXT74ZlgGe6_JY_1olB1XN4rF0dxEuIIF-xsYjHgg/edit?usp=sharing"",""งบกองทุน!Ev41"")"),0)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IFERROR(__xludf.DUMMYFUNCTION("IMPORTRANGE(""https://docs.google.com/spreadsheets/d/1C3CXT74ZlgGe6_JY_1olB1XN4rF0dxEuIIF-xsYjHgg/edit?usp=sharing"",""งบกองทุน!Ew41"")"),16100)</f>
        <v>16100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IFERROR(__xludf.DUMMYFUNCTION("IMPORTRANGE(""https://docs.google.com/spreadsheets/d/1C3CXT74ZlgGe6_JY_1olB1XN4rF0dxEuIIF-xsYjHgg/edit?usp=sharing"",""งบกองทุน!EZ41"")"),100)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IFERROR(__xludf.DUMMYFUNCTION("IMPORTRANGE(""https://docs.google.com/spreadsheets/d/1C3CXT74ZlgGe6_JY_1olB1XN4rF0dxEuIIF-xsYjHgg/edit?usp=sharing"",""งบกองทุน!ff41"")"),188)</f>
        <v>188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IFERROR(__xludf.DUMMYFUNCTION("IMPORTRANGE(""https://docs.google.com/spreadsheets/d/1muirlRDkqiswvy_NRZ3Yh955hx-PF6_HhssUYiSJj8o/edit?usp=sharing"",""กองทุน!D41"")"),2194868.24)</f>
        <v>2194868.2400000002</v>
      </c>
      <c r="J521" s="199">
        <f ca="1">IFERROR(__xludf.DUMMYFUNCTION("IMPORTRANGE(""https://docs.google.com/spreadsheets/d/1muirlRDkqiswvy_NRZ3Yh955hx-PF6_HhssUYiSJj8o/edit?usp=sharing"",""กองทุน!F41"")"),0)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IFERROR(__xludf.DUMMYFUNCTION("IMPORTRANGE(""https://docs.google.com/spreadsheets/d/1muirlRDkqiswvy_NRZ3Yh955hx-PF6_HhssUYiSJj8o/edit?usp=sharing"",""กองทุน!C41"")"),214)</f>
        <v>214</v>
      </c>
      <c r="J522" s="199">
        <f ca="1">IFERROR(__xludf.DUMMYFUNCTION("IMPORTRANGE(""https://docs.google.com/spreadsheets/d/1muirlRDkqiswvy_NRZ3Yh955hx-PF6_HhssUYiSJj8o/edit?usp=sharing"",""กองทุน!E41"")"),0)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IFERROR(__xludf.DUMMYFUNCTION("IMPORTRANGE(""https://docs.google.com/spreadsheets/d/1muirlRDkqiswvy_NRZ3Yh955hx-PF6_HhssUYiSJj8o/edit?usp=sharing"",""กองทุน!I41"")"),7707958.46999999)</f>
        <v>7707958.4699999904</v>
      </c>
      <c r="J523" s="199">
        <f ca="1">IFERROR(__xludf.DUMMYFUNCTION("IMPORTRANGE(""https://docs.google.com/spreadsheets/d/1muirlRDkqiswvy_NRZ3Yh955hx-PF6_HhssUYiSJj8o/edit?usp=sharing"",""กองทุน!K41"")"),5172.67)</f>
        <v>5172.67</v>
      </c>
      <c r="K523" s="200">
        <f t="shared" ca="1" si="118"/>
        <v>6.7108171640162015E-2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IFERROR(__xludf.DUMMYFUNCTION("IMPORTRANGE(""https://docs.google.com/spreadsheets/d/1muirlRDkqiswvy_NRZ3Yh955hx-PF6_HhssUYiSJj8o/edit?usp=sharing"",""กองทุน!H41"")"),372)</f>
        <v>372</v>
      </c>
      <c r="J524" s="199">
        <f ca="1">IFERROR(__xludf.DUMMYFUNCTION("IMPORTRANGE(""https://docs.google.com/spreadsheets/d/1muirlRDkqiswvy_NRZ3Yh955hx-PF6_HhssUYiSJj8o/edit?usp=sharing"",""กองทุน!J41"")"),2)</f>
        <v>2</v>
      </c>
      <c r="K524" s="200">
        <f t="shared" ca="1" si="118"/>
        <v>0.5376344086021505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IFERROR(__xludf.DUMMYFUNCTION("IMPORTRANGE(""https://docs.google.com/spreadsheets/d/1muirlRDkqiswvy_NRZ3Yh955hx-PF6_HhssUYiSJj8o/edit?usp=sharing"",""กองทุน!N41"")"),195003.03)</f>
        <v>195003.03</v>
      </c>
      <c r="J525" s="199">
        <f ca="1">IFERROR(__xludf.DUMMYFUNCTION("IMPORTRANGE(""https://docs.google.com/spreadsheets/d/1muirlRDkqiswvy_NRZ3Yh955hx-PF6_HhssUYiSJj8o/edit?usp=sharing"",""กองทุน!P41"")"),0)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IFERROR(__xludf.DUMMYFUNCTION("IMPORTRANGE(""https://docs.google.com/spreadsheets/d/1muirlRDkqiswvy_NRZ3Yh955hx-PF6_HhssUYiSJj8o/edit?usp=sharing"",""กองทุน!M41"")"),5)</f>
        <v>5</v>
      </c>
      <c r="J526" s="199">
        <f ca="1">IFERROR(__xludf.DUMMYFUNCTION("IMPORTRANGE(""https://docs.google.com/spreadsheets/d/1muirlRDkqiswvy_NRZ3Yh955hx-PF6_HhssUYiSJj8o/edit?usp=sharing"",""กองทุน!O41"")"),0)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IFERROR(__xludf.DUMMYFUNCTION("IMPORTRANGE(""https://docs.google.com/spreadsheets/d/1muirlRDkqiswvy_NRZ3Yh955hx-PF6_HhssUYiSJj8o/edit?usp=sharing"",""กองทุน!S41"")"),2700000)</f>
        <v>2700000</v>
      </c>
      <c r="J527" s="199">
        <f ca="1">IFERROR(__xludf.DUMMYFUNCTION("IMPORTRANGE(""https://docs.google.com/spreadsheets/d/1muirlRDkqiswvy_NRZ3Yh955hx-PF6_HhssUYiSJj8o/edit?usp=sharing"",""กองทุน!U41"")"),0)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IFERROR(__xludf.DUMMYFUNCTION("IMPORTRANGE(""https://docs.google.com/spreadsheets/d/1muirlRDkqiswvy_NRZ3Yh955hx-PF6_HhssUYiSJj8o/edit?usp=sharing"",""กองทุน!R41"")"),90)</f>
        <v>90</v>
      </c>
      <c r="J528" s="321">
        <f ca="1">IFERROR(__xludf.DUMMYFUNCTION("IMPORTRANGE(""https://docs.google.com/spreadsheets/d/1muirlRDkqiswvy_NRZ3Yh955hx-PF6_HhssUYiSJj8o/edit?usp=sharing"",""กองทุน!T41"")"),0)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4136885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IFERROR(__xludf.DUMMYFUNCTION("IMPORTRANGE(""https://docs.google.com/spreadsheets/d/1C3CXT74ZlgGe6_JY_1olB1XN4rF0dxEuIIF-xsYjHgg/edit?usp=sharing"",""พรบ!C42"")"),0)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IFERROR(__xludf.DUMMYFUNCTION("IMPORTRANGE(""https://docs.google.com/spreadsheets/d/1C3CXT74ZlgGe6_JY_1olB1XN4rF0dxEuIIF-xsYjHgg/edit?usp=sharing"",""พรบ!D42"")"),0)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IFERROR(__xludf.DUMMYFUNCTION("IMPORTRANGE(""https://docs.google.com/spreadsheets/d/1C3CXT74ZlgGe6_JY_1olB1XN4rF0dxEuIIF-xsYjHgg/edit?usp=sharing"",""พรบ!E42"")"),0)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6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131980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IFERROR(__xludf.DUMMYFUNCTION("IMPORTRANGE(""https://docs.google.com/spreadsheets/d/1C3CXT74ZlgGe6_JY_1olB1XN4rF0dxEuIIF-xsYjHgg/edit?usp=sharing"",""พรบ!O42"")"),131980)</f>
        <v>131980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IFERROR(__xludf.DUMMYFUNCTION("IMPORTRANGE(""https://docs.google.com/spreadsheets/d/1C3CXT74ZlgGe6_JY_1olB1XN4rF0dxEuIIF-xsYjHgg/edit?usp=sharing"",""พรบ!Q42"")"),131980)</f>
        <v>131980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>
        <v>29300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IFERROR(__xludf.DUMMYFUNCTION("IMPORTRANGE(""https://docs.google.com/spreadsheets/d/1C3CXT74ZlgGe6_JY_1olB1XN4rF0dxEuIIF-xsYjHgg/edit?usp=sharing"",""พรบ!R42"")"),1)</f>
        <v>1</v>
      </c>
      <c r="J43" s="67">
        <v>1</v>
      </c>
      <c r="K43" s="48">
        <f t="shared" ref="K43:K48" ca="1" si="11">IF(I43&gt;0,J43*100/I43,0)</f>
        <v>100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IFERROR(__xludf.DUMMYFUNCTION("IMPORTRANGE(""https://docs.google.com/spreadsheets/d/1C3CXT74ZlgGe6_JY_1olB1XN4rF0dxEuIIF-xsYjHgg/edit?usp=sharing"",""พรบ!S42"")"),6)</f>
        <v>6</v>
      </c>
      <c r="J44" s="67"/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IFERROR(__xludf.DUMMYFUNCTION("IMPORTRANGE(""https://docs.google.com/spreadsheets/d/1C3CXT74ZlgGe6_JY_1olB1XN4rF0dxEuIIF-xsYjHgg/edit?usp=sharing"",""พรบ!T42"")"),6)</f>
        <v>6</v>
      </c>
      <c r="J45" s="67"/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IFERROR(__xludf.DUMMYFUNCTION("IMPORTRANGE(""https://docs.google.com/spreadsheets/d/1C3CXT74ZlgGe6_JY_1olB1XN4rF0dxEuIIF-xsYjHgg/edit?usp=sharing"",""พรบ!U42"")"),6)</f>
        <v>6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IFERROR(__xludf.DUMMYFUNCTION("IMPORTRANGE(""https://docs.google.com/spreadsheets/d/1C3CXT74ZlgGe6_JY_1olB1XN4rF0dxEuIIF-xsYjHgg/edit?usp=sharing"",""พรบ!V42"")"),6)</f>
        <v>6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IFERROR(__xludf.DUMMYFUNCTION("IMPORTRANGE(""https://docs.google.com/spreadsheets/d/1C3CXT74ZlgGe6_JY_1olB1XN4rF0dxEuIIF-xsYjHgg/edit?usp=sharing"",""พรบ!W42"")"),2)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66"/>
      <c r="J55" s="66"/>
      <c r="K55" s="232"/>
      <c r="L55" s="52">
        <f ca="1">IFERROR(__xludf.DUMMYFUNCTION("IMPORTRANGE(""https://docs.google.com/spreadsheets/d/1C3CXT74ZlgGe6_JY_1olB1XN4rF0dxEuIIF-xsYjHgg/edit?usp=sharing"",""พรบ!Y42"")"),0)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66"/>
      <c r="J56" s="66"/>
      <c r="K56" s="232"/>
      <c r="L56" s="52">
        <f ca="1">IFERROR(__xludf.DUMMYFUNCTION("IMPORTRANGE(""https://docs.google.com/spreadsheets/d/1C3CXT74ZlgGe6_JY_1olB1XN4rF0dxEuIIF-xsYjHgg/edit?usp=sharing"",""พรบ!Z42"")"),0)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66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IFERROR(__xludf.DUMMYFUNCTION("IMPORTRANGE(""https://docs.google.com/spreadsheets/d/1C3CXT74ZlgGe6_JY_1olB1XN4rF0dxEuIIF-xsYjHgg/edit?usp=sharing"",""พรบ!AA42"")"),0)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589600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589600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IFERROR(__xludf.DUMMYFUNCTION("IMPORTRANGE(""https://docs.google.com/spreadsheets/d/1C3CXT74ZlgGe6_JY_1olB1XN4rF0dxEuIIF-xsYjHgg/edit?usp=sharing"",""พรบ!AD42"")"),469600)</f>
        <v>469600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120000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IFERROR(__xludf.DUMMYFUNCTION("IMPORTRANGE(""https://docs.google.com/spreadsheets/d/1C3CXT74ZlgGe6_JY_1olB1XN4rF0dxEuIIF-xsYjHgg/edit?usp=sharing"",""พรบ!AF42"")"),7500)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5</v>
      </c>
      <c r="J89" s="149">
        <f t="shared" si="21"/>
        <v>0</v>
      </c>
      <c r="K89" s="150">
        <f ca="1">IF(I89&gt;0,J89*100/I89,0)</f>
        <v>0</v>
      </c>
      <c r="L89" s="147">
        <f ca="1">L90+L91</f>
        <v>70000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70000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IFERROR(__xludf.DUMMYFUNCTION("IMPORTRANGE(""https://docs.google.com/spreadsheets/d/1C3CXT74ZlgGe6_JY_1olB1XN4rF0dxEuIIF-xsYjHgg/edit?usp=sharing"",""พรบ!AH42"")"),70000)</f>
        <v>70000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IFERROR(__xludf.DUMMYFUNCTION("IMPORTRANGE(""https://docs.google.com/spreadsheets/d/1C3CXT74ZlgGe6_JY_1olB1XN4rF0dxEuIIF-xsYjHgg/edit?usp=sharing"",""พรบ!AI42"")"),5)</f>
        <v>5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IFERROR(__xludf.DUMMYFUNCTION("IMPORTRANGE(""https://docs.google.com/spreadsheets/d/1C3CXT74ZlgGe6_JY_1olB1XN4rF0dxEuIIF-xsYjHgg/edit?usp=sharing"",""กปร!C42"")"),60000)</f>
        <v>60000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66"/>
      <c r="K102" s="232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66"/>
      <c r="K103" s="232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IFERROR(__xludf.DUMMYFUNCTION("IMPORTRANGE(""https://docs.google.com/spreadsheets/d/1C3CXT74ZlgGe6_JY_1olB1XN4rF0dxEuIIF-xsYjHgg/edit?usp=sharing"",""พรบ!AJ42"")"),0)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1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IFERROR(__xludf.DUMMYFUNCTION("IMPORTRANGE(""https://docs.google.com/spreadsheets/d/1C3CXT74ZlgGe6_JY_1olB1XN4rF0dxEuIIF-xsYjHgg/edit?usp=sharing"",""พรบ!AK42"")"),0)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IFERROR(__xludf.DUMMYFUNCTION("IMPORTRANGE(""https://docs.google.com/spreadsheets/d/1C3CXT74ZlgGe6_JY_1olB1XN4rF0dxEuIIF-xsYjHgg/edit?usp=sharing"",""กปร!D42"")"),0)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IFERROR(__xludf.DUMMYFUNCTION("IMPORTRANGE(""https://docs.google.com/spreadsheets/d/1C3CXT74ZlgGe6_JY_1olB1XN4rF0dxEuIIF-xsYjHgg/edit?usp=sharing"",""พรบ!AL42"")"),0)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IFERROR(__xludf.DUMMYFUNCTION("IMPORTRANGE(""https://docs.google.com/spreadsheets/d/1C3CXT74ZlgGe6_JY_1olB1XN4rF0dxEuIIF-xsYjHgg/edit?usp=sharing"",""กปร!E42"")"),0)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70000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42500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42500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IFERROR(__xludf.DUMMYFUNCTION("IMPORTRANGE(""https://docs.google.com/spreadsheets/d/1C3CXT74ZlgGe6_JY_1olB1XN4rF0dxEuIIF-xsYjHgg/edit?usp=sharing"",""พรบ!AM42"")"),42500)</f>
        <v>42500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IFERROR(__xludf.DUMMYFUNCTION("IMPORTRANGE(""https://docs.google.com/spreadsheets/d/1C3CXT74ZlgGe6_JY_1olB1XN4rF0dxEuIIF-xsYjHgg/edit?usp=sharing"",""พรบ!AO42"")"),70000)</f>
        <v>70000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IFERROR(__xludf.DUMMYFUNCTION("IMPORTRANGE(""https://docs.google.com/spreadsheets/d/1C3CXT74ZlgGe6_JY_1olB1XN4rF0dxEuIIF-xsYjHgg/edit?usp=sharing"",""พรบ!AP42"")"),70000)</f>
        <v>70000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IFERROR(__xludf.DUMMYFUNCTION("IMPORTRANGE(""https://docs.google.com/spreadsheets/d/1C3CXT74ZlgGe6_JY_1olB1XN4rF0dxEuIIF-xsYjHgg/edit?usp=sharing"",""กปร!F42"")"),18500)</f>
        <v>18500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IFERROR(__xludf.DUMMYFUNCTION("IMPORTRANGE(""https://docs.google.com/spreadsheets/d/1C3CXT74ZlgGe6_JY_1olB1XN4rF0dxEuIIF-xsYjHgg/edit?usp=sharing"",""พรบ!AQ42"")"),15)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IFERROR(__xludf.DUMMYFUNCTION("IMPORTRANGE(""https://docs.google.com/spreadsheets/d/1C3CXT74ZlgGe6_JY_1olB1XN4rF0dxEuIIF-xsYjHgg/edit?usp=sharing"",""กปร!G42"")"),15000)</f>
        <v>15000</v>
      </c>
      <c r="M126" s="360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66"/>
      <c r="K131" s="232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IFERROR(__xludf.DUMMYFUNCTION("IMPORTRANGE(""https://docs.google.com/spreadsheets/d/1C3CXT74ZlgGe6_JY_1olB1XN4rF0dxEuIIF-xsYjHgg/edit?usp=sharing"",""พรบ!AR42"")"),0)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IFERROR(__xludf.DUMMYFUNCTION("IMPORTRANGE(""https://docs.google.com/spreadsheets/d/1C3CXT74ZlgGe6_JY_1olB1XN4rF0dxEuIIF-xsYjHgg/edit?usp=sharing"",""พรบ!AS42"")"),0)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IFERROR(__xludf.DUMMYFUNCTION("IMPORTRANGE(""https://docs.google.com/spreadsheets/d/1C3CXT74ZlgGe6_JY_1olB1XN4rF0dxEuIIF-xsYjHgg/edit?usp=sharing"",""กปร!H42"")"),0)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IFERROR(__xludf.DUMMYFUNCTION("IMPORTRANGE(""https://docs.google.com/spreadsheets/d/1C3CXT74ZlgGe6_JY_1olB1XN4rF0dxEuIIF-xsYjHgg/edit?usp=sharing"",""พรบ!AT42"")"),0)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IFERROR(__xludf.DUMMYFUNCTION("IMPORTRANGE(""https://docs.google.com/spreadsheets/d/1C3CXT74ZlgGe6_JY_1olB1XN4rF0dxEuIIF-xsYjHgg/edit?usp=sharing"",""กปร!I42"")"),0)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IFERROR(__xludf.DUMMYFUNCTION("IMPORTRANGE(""https://docs.google.com/spreadsheets/d/1C3CXT74ZlgGe6_JY_1olB1XN4rF0dxEuIIF-xsYjHgg/edit?usp=sharing"",""พรบ!AU42"")"),0)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</v>
      </c>
      <c r="K144" s="137">
        <f ca="1">IF(I144&gt;0,J144*100/I144,0)</f>
        <v>6.666666666666667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IFERROR(__xludf.DUMMYFUNCTION("IMPORTRANGE(""https://docs.google.com/spreadsheets/d/1C3CXT74ZlgGe6_JY_1olB1XN4rF0dxEuIIF-xsYjHgg/edit?usp=sharing"",""พรบ!AY42"")"),21125)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</v>
      </c>
      <c r="K149" s="137">
        <f ca="1">IF(I149&gt;0,J149*100/I149,0)</f>
        <v>6.666666666666667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>
        <v>10100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IFERROR(__xludf.DUMMYFUNCTION("IMPORTRANGE(""https://docs.google.com/spreadsheets/d/1C3CXT74ZlgGe6_JY_1olB1XN4rF0dxEuIIF-xsYjHgg/edit?usp=sharing"",""พรบ!BA42"")"),15)</f>
        <v>15</v>
      </c>
      <c r="J155" s="67">
        <v>1</v>
      </c>
      <c r="K155" s="48">
        <f ca="1">IF(I155&gt;0,J155*100/I155,0)</f>
        <v>6.666666666666667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50</v>
      </c>
      <c r="J169" s="177">
        <f>+J180</f>
        <v>0</v>
      </c>
      <c r="K169" s="178">
        <f ca="1">IF(I169&gt;0,J169*100/I169,0)</f>
        <v>0</v>
      </c>
      <c r="L169" s="179">
        <f ca="1">L170+L171</f>
        <v>292100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292100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IFERROR(__xludf.DUMMYFUNCTION("IMPORTRANGE(""https://docs.google.com/spreadsheets/d/1C3CXT74ZlgGe6_JY_1olB1XN4rF0dxEuIIF-xsYjHgg/edit?usp=sharing"",""พรบ!BD42"")"),0)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IFERROR(__xludf.DUMMYFUNCTION("IMPORTRANGE(""https://docs.google.com/spreadsheets/d/1C3CXT74ZlgGe6_JY_1olB1XN4rF0dxEuIIF-xsYjHgg/edit?usp=sharing"",""พรบ!BE42"")"),292100)</f>
        <v>292100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IFERROR(__xludf.DUMMYFUNCTION("IMPORTRANGE(""https://docs.google.com/spreadsheets/d/1C3CXT74ZlgGe6_JY_1olB1XN4rF0dxEuIIF-xsYjHgg/edit?usp=sharing"",""พรบ!BF42"")"),1)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IFERROR(__xludf.DUMMYFUNCTION("IMPORTRANGE(""https://docs.google.com/spreadsheets/d/1C3CXT74ZlgGe6_JY_1olB1XN4rF0dxEuIIF-xsYjHgg/edit?usp=sharing"",""พรบ!BG42"")"),50)</f>
        <v>50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IFERROR(__xludf.DUMMYFUNCTION("IMPORTRANGE(""https://docs.google.com/spreadsheets/d/1C3CXT74ZlgGe6_JY_1olB1XN4rF0dxEuIIF-xsYjHgg/edit?usp=sharing"",""พรบ!BH42"")"),50)</f>
        <v>50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IFERROR(__xludf.DUMMYFUNCTION("IMPORTRANGE(""https://docs.google.com/spreadsheets/d/1C3CXT74ZlgGe6_JY_1olB1XN4rF0dxEuIIF-xsYjHgg/edit?usp=sharing"",""พรบ!BI42"")"),1)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73600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73600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IFERROR(__xludf.DUMMYFUNCTION("IMPORTRANGE(""https://docs.google.com/spreadsheets/d/1C3CXT74ZlgGe6_JY_1olB1XN4rF0dxEuIIF-xsYjHgg/edit?usp=sharing"",""พรบ!BL42"")"),73600)</f>
        <v>73600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 t="s">
        <v>226</v>
      </c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IFERROR(__xludf.DUMMYFUNCTION("IMPORTRANGE(""https://docs.google.com/spreadsheets/d/1C3CXT74ZlgGe6_JY_1olB1XN4rF0dxEuIIF-xsYjHgg/edit?usp=sharing"",""พรบ!BM42"")"),20)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20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74920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74920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IFERROR(__xludf.DUMMYFUNCTION("IMPORTRANGE(""https://docs.google.com/spreadsheets/d/1C3CXT74ZlgGe6_JY_1olB1XN4rF0dxEuIIF-xsYjHgg/edit?usp=sharing"",""พรบ!BP42"")"),74920)</f>
        <v>74920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1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1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1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IFERROR(__xludf.DUMMYFUNCTION("IMPORTRANGE(""https://docs.google.com/spreadsheets/d/1C3CXT74ZlgGe6_JY_1olB1XN4rF0dxEuIIF-xsYjHgg/edit?usp=sharing"",""พรบ!BQ42"")"),20)</f>
        <v>20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IFERROR(__xludf.DUMMYFUNCTION("IMPORTRANGE(""https://docs.google.com/spreadsheets/d/1C3CXT74ZlgGe6_JY_1olB1XN4rF0dxEuIIF-xsYjHgg/edit?usp=sharing"",""พรบ!BR42"")"),20)</f>
        <v>20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2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447600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447600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IFERROR(__xludf.DUMMYFUNCTION("IMPORTRANGE(""https://docs.google.com/spreadsheets/d/1C3CXT74ZlgGe6_JY_1olB1XN4rF0dxEuIIF-xsYjHgg/edit?usp=sharing"",""พรบ!BU42"")"),447600)</f>
        <v>447600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1</v>
      </c>
      <c r="K221" s="48"/>
      <c r="L221" s="60" t="s">
        <v>21</v>
      </c>
      <c r="M221" s="60">
        <v>14000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IFERROR(__xludf.DUMMYFUNCTION("IMPORTRANGE(""https://docs.google.com/spreadsheets/d/1C3CXT74ZlgGe6_JY_1olB1XN4rF0dxEuIIF-xsYjHgg/edit?usp=sharing"",""พรบ!BV42"")"),2)</f>
        <v>2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1550</v>
      </c>
      <c r="J228" s="197">
        <f ca="1">J240</f>
        <v>83</v>
      </c>
      <c r="K228" s="178">
        <f ca="1">IF(I228&gt;0,J228*100/I228,0)</f>
        <v>5.354838709677419</v>
      </c>
      <c r="L228" s="179">
        <f ca="1">L229+L230</f>
        <v>2505960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2505960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IFERROR(__xludf.DUMMYFUNCTION("IMPORTRANGE(""https://docs.google.com/spreadsheets/d/1C3CXT74ZlgGe6_JY_1olB1XN4rF0dxEuIIF-xsYjHgg/edit?usp=sharing"",""พรบ!BX42"")"),666000)</f>
        <v>666000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IFERROR(__xludf.DUMMYFUNCTION("IMPORTRANGE(""https://docs.google.com/spreadsheets/d/1C3CXT74ZlgGe6_JY_1olB1XN4rF0dxEuIIF-xsYjHgg/edit?usp=sharing"",""พรบ!BY42"")"),1839960)</f>
        <v>1839960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IFERROR(__xludf.DUMMYFUNCTION("IMPORTRANGE(""https://docs.google.com/spreadsheets/d/1AGHcLOeeYFL3K4b9R1dSzyJy00PE_ra89DNTVfnxSWM/edit?usp=sharing"",""รวมที่ทำกิน!J31"")"),103)</f>
        <v>103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IFERROR(__xludf.DUMMYFUNCTION("IMPORTRANGE(""https://docs.google.com/spreadsheets/d/1C3CXT74ZlgGe6_JY_1olB1XN4rF0dxEuIIF-xsYjHgg/edit?usp=sharing"",""พรบ!BZ42"")"),15600)</f>
        <v>15600</v>
      </c>
      <c r="J235" s="66">
        <f ca="1">IFERROR(__xludf.DUMMYFUNCTION("IMPORTRANGE(""https://docs.google.com/spreadsheets/d/1AGHcLOeeYFL3K4b9R1dSzyJy00PE_ra89DNTVfnxSWM/edit?usp=sharing"",""รวมที่ทำกิน!L31"")"),992.829999999999)</f>
        <v>992.82999999999902</v>
      </c>
      <c r="K235" s="200">
        <f t="shared" ca="1" si="52"/>
        <v>6.3642948717948649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IFERROR(__xludf.DUMMYFUNCTION("IMPORTRANGE(""https://docs.google.com/spreadsheets/d/1C3CXT74ZlgGe6_JY_1olB1XN4rF0dxEuIIF-xsYjHgg/edit?usp=sharing"",""พรบ!CA42"")"),1550)</f>
        <v>1550</v>
      </c>
      <c r="J236" s="66">
        <f ca="1">IFERROR(__xludf.DUMMYFUNCTION("IMPORTRANGE(""https://docs.google.com/spreadsheets/d/1AGHcLOeeYFL3K4b9R1dSzyJy00PE_ra89DNTVfnxSWM/edit?usp=sharing"",""รวมที่ทำกิน!O31"")"),109)</f>
        <v>109</v>
      </c>
      <c r="K236" s="200">
        <f t="shared" ca="1" si="52"/>
        <v>7.032258064516129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IFERROR(__xludf.DUMMYFUNCTION("IMPORTRANGE(""https://docs.google.com/spreadsheets/d/1AGHcLOeeYFL3K4b9R1dSzyJy00PE_ra89DNTVfnxSWM/edit?usp=sharing"",""รวมที่ทำกิน!Q31"")"),1644.45)</f>
        <v>1644.45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IFERROR(__xludf.DUMMYFUNCTION("IMPORTRANGE(""https://docs.google.com/spreadsheets/d/1C3CXT74ZlgGe6_JY_1olB1XN4rF0dxEuIIF-xsYjHgg/edit?usp=sharing"",""พรบ!CB42"")"),1550)</f>
        <v>1550</v>
      </c>
      <c r="J238" s="66">
        <f ca="1">IFERROR(__xludf.DUMMYFUNCTION("IMPORTRANGE(""https://docs.google.com/spreadsheets/d/1AGHcLOeeYFL3K4b9R1dSzyJy00PE_ra89DNTVfnxSWM/edit?usp=sharing"",""รวมที่ทำกิน!S31"")"),0)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IFERROR(__xludf.DUMMYFUNCTION("IMPORTRANGE(""https://docs.google.com/spreadsheets/d/1C3CXT74ZlgGe6_JY_1olB1XN4rF0dxEuIIF-xsYjHgg/edit?usp=sharing"",""พรบ!CC42"")"),1550)</f>
        <v>1550</v>
      </c>
      <c r="J240" s="66">
        <f ca="1">IFERROR(__xludf.DUMMYFUNCTION("IMPORTRANGE(""https://docs.google.com/spreadsheets/d/1AGHcLOeeYFL3K4b9R1dSzyJy00PE_ra89DNTVfnxSWM/edit?usp=sharing"",""รวมที่ทำกิน!W31"")"),83)</f>
        <v>83</v>
      </c>
      <c r="K240" s="200">
        <f t="shared" ca="1" si="52"/>
        <v>5.354838709677419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IFERROR(__xludf.DUMMYFUNCTION("IMPORTRANGE(""https://docs.google.com/spreadsheets/d/1AGHcLOeeYFL3K4b9R1dSzyJy00PE_ra89DNTVfnxSWM/edit?usp=sharing"",""รวมที่ทำกิน!Y31"")"),1129.26)</f>
        <v>1129.26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4357421</v>
      </c>
      <c r="M242" s="213">
        <f t="shared" si="53"/>
        <v>29050</v>
      </c>
      <c r="N242" s="213">
        <f ca="1">+IF(L242&gt;0,M242*100/L242,0)</f>
        <v>0.66667875332679583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200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529200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100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529200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IFERROR(__xludf.DUMMYFUNCTION("IMPORTRANGE(""https://docs.google.com/spreadsheets/d/1C3CXT74ZlgGe6_JY_1olB1XN4rF0dxEuIIF-xsYjHgg/edit?usp=sharing"",""งบกองทุน!e42"")"),529200)</f>
        <v>529200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100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/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200</v>
      </c>
      <c r="J262" s="66">
        <f t="shared" si="59"/>
        <v>200</v>
      </c>
      <c r="K262" s="48">
        <f t="shared" ref="K262:K268" ca="1" si="60">IF(I262&gt;0,J262*100/I262,0)</f>
        <v>100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IFERROR(__xludf.DUMMYFUNCTION("IMPORTRANGE(""https://docs.google.com/spreadsheets/d/1C3CXT74ZlgGe6_JY_1olB1XN4rF0dxEuIIF-xsYjHgg/edit?usp=sharing"",""งบกองทุน!H42"")"),100)</f>
        <v>100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IFERROR(__xludf.DUMMYFUNCTION("IMPORTRANGE(""https://docs.google.com/spreadsheets/d/1C3CXT74ZlgGe6_JY_1olB1XN4rF0dxEuIIF-xsYjHgg/edit?usp=sharing"",""งบกองทุน!i42"")"),60)</f>
        <v>60</v>
      </c>
      <c r="J264" s="67">
        <v>60</v>
      </c>
      <c r="K264" s="48">
        <f t="shared" ca="1" si="60"/>
        <v>100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100</v>
      </c>
      <c r="J265" s="67">
        <v>100</v>
      </c>
      <c r="K265" s="48">
        <f t="shared" ca="1" si="60"/>
        <v>100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IFERROR(__xludf.DUMMYFUNCTION("IMPORTRANGE(""https://docs.google.com/spreadsheets/d/1C3CXT74ZlgGe6_JY_1olB1XN4rF0dxEuIIF-xsYjHgg/edit?usp=sharing"",""งบกองทุน!k42"")"),140)</f>
        <v>140</v>
      </c>
      <c r="J266" s="67">
        <v>140</v>
      </c>
      <c r="K266" s="48">
        <f t="shared" ca="1" si="60"/>
        <v>100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100</v>
      </c>
      <c r="J267" s="67"/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200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IFERROR(__xludf.DUMMYFUNCTION("IMPORTRANGE(""https://docs.google.com/spreadsheets/d/1C3CXT74ZlgGe6_JY_1olB1XN4rF0dxEuIIF-xsYjHgg/edit?usp=sharing"",""งบกองทุน!o42"")"),140)</f>
        <v>140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IFERROR(__xludf.DUMMYFUNCTION("IMPORTRANGE(""https://docs.google.com/spreadsheets/d/1C3CXT74ZlgGe6_JY_1olB1XN4rF0dxEuIIF-xsYjHgg/edit?usp=sharing"",""งบกองทุน!p42"")"),60)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3000</v>
      </c>
      <c r="N275" s="228">
        <f ca="1">+IF(L275&gt;0,M275*100/L275,0)</f>
        <v>0.29168125072920315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3000</v>
      </c>
      <c r="N278" s="49">
        <f t="shared" ca="1" si="65"/>
        <v>0.29168125072920315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IFERROR(__xludf.DUMMYFUNCTION("IMPORTRANGE(""https://docs.google.com/spreadsheets/d/1C3CXT74ZlgGe6_JY_1olB1XN4rF0dxEuIIF-xsYjHgg/edit?usp=sharing"",""งบกองทุน!s42"")"),1028520)</f>
        <v>1028520</v>
      </c>
      <c r="M280" s="52">
        <f>SUM(M281:M284)</f>
        <v>3000</v>
      </c>
      <c r="N280" s="52">
        <f t="shared" ca="1" si="65"/>
        <v>0.29168125072920315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3000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/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IFERROR(__xludf.DUMMYFUNCTION("IMPORTRANGE(""https://docs.google.com/spreadsheets/d/1C3CXT74ZlgGe6_JY_1olB1XN4rF0dxEuIIF-xsYjHgg/edit?usp=sharing"",""งบกองทุน!v42"")"),100)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IFERROR(__xludf.DUMMYFUNCTION("IMPORTRANGE(""https://docs.google.com/spreadsheets/d/1C3CXT74ZlgGe6_JY_1olB1XN4rF0dxEuIIF-xsYjHgg/edit?usp=sharing"",""งบกองทุน!w42"")"),1000)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IFERROR(__xludf.DUMMYFUNCTION("IMPORTRANGE(""https://docs.google.com/spreadsheets/d/1C3CXT74ZlgGe6_JY_1olB1XN4rF0dxEuIIF-xsYjHgg/edit?usp=sharing"",""งบกองทุน!x42"")"),100)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282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310620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94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310620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IFERROR(__xludf.DUMMYFUNCTION("IMPORTRANGE(""https://docs.google.com/spreadsheets/d/1C3CXT74ZlgGe6_JY_1olB1XN4rF0dxEuIIF-xsYjHgg/edit?usp=sharing"",""งบกองทุน!aa42"")"),310620)</f>
        <v>310620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94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IFERROR(__xludf.DUMMYFUNCTION("IMPORTRANGE(""https://docs.google.com/spreadsheets/d/1C3CXT74ZlgGe6_JY_1olB1XN4rF0dxEuIIF-xsYjHgg/edit?usp=sharing"",""งบกองทุน!ae42"")"),34)</f>
        <v>34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IFERROR(__xludf.DUMMYFUNCTION("IMPORTRANGE(""https://docs.google.com/spreadsheets/d/1C3CXT74ZlgGe6_JY_1olB1XN4rF0dxEuIIF-xsYjHgg/edit?usp=sharing"",""งบกองทุน!ad42"")"),102)</f>
        <v>102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IFERROR(__xludf.DUMMYFUNCTION("IMPORTRANGE(""https://docs.google.com/spreadsheets/d/1C3CXT74ZlgGe6_JY_1olB1XN4rF0dxEuIIF-xsYjHgg/edit?usp=sharing"",""งบกองทุน!af42"")"),34)</f>
        <v>34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IFERROR(__xludf.DUMMYFUNCTION("IMPORTRANGE(""https://docs.google.com/spreadsheets/d/1C3CXT74ZlgGe6_JY_1olB1XN4rF0dxEuIIF-xsYjHgg/edit?usp=sharing"",""งบกองทุน!ag42"")"),34)</f>
        <v>34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IFERROR(__xludf.DUMMYFUNCTION("IMPORTRANGE(""https://docs.google.com/spreadsheets/d/1C3CXT74ZlgGe6_JY_1olB1XN4rF0dxEuIIF-xsYjHgg/edit?usp=sharing"",""งบกองทุน!ai42"")"),50)</f>
        <v>50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IFERROR(__xludf.DUMMYFUNCTION("IMPORTRANGE(""https://docs.google.com/spreadsheets/d/1C3CXT74ZlgGe6_JY_1olB1XN4rF0dxEuIIF-xsYjHgg/edit?usp=sharing"",""งบกองทุน!ah42"")"),150)</f>
        <v>150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IFERROR(__xludf.DUMMYFUNCTION("IMPORTRANGE(""https://docs.google.com/spreadsheets/d/1C3CXT74ZlgGe6_JY_1olB1XN4rF0dxEuIIF-xsYjHgg/edit?usp=sharing"",""งบกองทุน!aj42"")"),50)</f>
        <v>50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IFERROR(__xludf.DUMMYFUNCTION("IMPORTRANGE(""https://docs.google.com/spreadsheets/d/1C3CXT74ZlgGe6_JY_1olB1XN4rF0dxEuIIF-xsYjHgg/edit?usp=sharing"",""งบกองทุน!ak42"")"),50)</f>
        <v>50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IFERROR(__xludf.DUMMYFUNCTION("IMPORTRANGE(""https://docs.google.com/spreadsheets/d/1C3CXT74ZlgGe6_JY_1olB1XN4rF0dxEuIIF-xsYjHgg/edit?usp=sharing"",""งบกองทุน!al42"")"),50)</f>
        <v>50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IFERROR(__xludf.DUMMYFUNCTION("IMPORTRANGE(""https://docs.google.com/spreadsheets/d/1C3CXT74ZlgGe6_JY_1olB1XN4rF0dxEuIIF-xsYjHgg/edit?usp=sharing"",""งบกองทุน!an42"")"),10)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IFERROR(__xludf.DUMMYFUNCTION("IMPORTRANGE(""https://docs.google.com/spreadsheets/d/1C3CXT74ZlgGe6_JY_1olB1XN4rF0dxEuIIF-xsYjHgg/edit?usp=sharing"",""งบกองทุน!am42"")"),30)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IFERROR(__xludf.DUMMYFUNCTION("IMPORTRANGE(""https://docs.google.com/spreadsheets/d/1C3CXT74ZlgGe6_JY_1olB1XN4rF0dxEuIIF-xsYjHgg/edit?usp=sharing"",""งบกองทุน!ao42"")"),10)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IFERROR(__xludf.DUMMYFUNCTION("IMPORTRANGE(""https://docs.google.com/spreadsheets/d/1C3CXT74ZlgGe6_JY_1olB1XN4rF0dxEuIIF-xsYjHgg/edit?usp=sharing"",""งบกองทุน!ap42"")"),10)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84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IFERROR(__xludf.DUMMYFUNCTION("IMPORTRANGE(""https://docs.google.com/spreadsheets/d/1C3CXT74ZlgGe6_JY_1olB1XN4rF0dxEuIIF-xsYjHgg/edit?usp=sharing"",""งบกองทุน!ar42"")"),34)</f>
        <v>34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IFERROR(__xludf.DUMMYFUNCTION("IMPORTRANGE(""https://docs.google.com/spreadsheets/d/1C3CXT74ZlgGe6_JY_1olB1XN4rF0dxEuIIF-xsYjHgg/edit?usp=sharing"",""งบกองทุน!as42"")"),50)</f>
        <v>50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40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139000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139000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IFERROR(__xludf.DUMMYFUNCTION("IMPORTRANGE(""https://docs.google.com/spreadsheets/d/1C3CXT74ZlgGe6_JY_1olB1XN4rF0dxEuIIF-xsYjHgg/edit?usp=sharing"",""งบกองทุน!av42"")"),139000)</f>
        <v>139000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40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IFERROR(__xludf.DUMMYFUNCTION("IMPORTRANGE(""https://docs.google.com/spreadsheets/d/1C3CXT74ZlgGe6_JY_1olB1XN4rF0dxEuIIF-xsYjHgg/edit?usp=sharing"",""งบกองทุน!ay42"")"),40)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IFERROR(__xludf.DUMMYFUNCTION("IMPORTRANGE(""https://docs.google.com/spreadsheets/d/1C3CXT74ZlgGe6_JY_1olB1XN4rF0dxEuIIF-xsYjHgg/edit?usp=sharing"",""งบกองทุน!az42"")"),0)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55907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607341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607341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IFERROR(__xludf.DUMMYFUNCTION("IMPORTRANGE(""https://docs.google.com/spreadsheets/d/1C3CXT74ZlgGe6_JY_1olB1XN4rF0dxEuIIF-xsYjHgg/edit?usp=sharing"",""งบกองทุน!Bd42"")"),607341)</f>
        <v>607341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IFERROR(__xludf.DUMMYFUNCTION("IMPORTRANGE(""https://docs.google.com/spreadsheets/d/1C3CXT74ZlgGe6_JY_1olB1XN4rF0dxEuIIF-xsYjHgg/edit?usp=sharing"",""งบกองทุน!BE42"")"),55907)</f>
        <v>55907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55907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IFERROR(__xludf.DUMMYFUNCTION("IMPORTRANGE(""https://docs.google.com/spreadsheets/d/1C3CXT74ZlgGe6_JY_1olB1XN4rF0dxEuIIF-xsYjHgg/edit?usp=sharing"",""งบกองทุน!Bf42"")"),6719)</f>
        <v>6719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55907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6719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55907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6719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IFERROR(__xludf.DUMMYFUNCTION("IMPORTRANGE(""https://docs.google.com/spreadsheets/d/1C3CXT74ZlgGe6_JY_1olB1XN4rF0dxEuIIF-xsYjHgg/edit?usp=sharing"",""งบกองทุน!cd42"")"),0)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IFERROR(__xludf.DUMMYFUNCTION("IMPORTRANGE(""https://docs.google.com/spreadsheets/d/1C3CXT74ZlgGe6_JY_1olB1XN4rF0dxEuIIF-xsYjHgg/edit?usp=sharing"",""งบกองทุน!cd42"")"),0)</f>
        <v>0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IFERROR(__xludf.DUMMYFUNCTION("IMPORTRANGE(""https://docs.google.com/spreadsheets/d/1C3CXT74ZlgGe6_JY_1olB1XN4rF0dxEuIIF-xsYjHgg/edit?usp=sharing"",""งบกองทุน!cc42"")"),0)</f>
        <v>0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IFERROR(__xludf.DUMMYFUNCTION("IMPORTRANGE(""https://docs.google.com/spreadsheets/d/1C3CXT74ZlgGe6_JY_1olB1XN4rF0dxEuIIF-xsYjHgg/edit?usp=sharing"",""งบกองทุน!cz42"")"),0)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IFERROR(__xludf.DUMMYFUNCTION("IMPORTRANGE(""https://docs.google.com/spreadsheets/d/1C3CXT74ZlgGe6_JY_1olB1XN4rF0dxEuIIF-xsYjHgg/edit?usp=sharing"",""งบกองทุน!cz42"")"),0)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IFERROR(__xludf.DUMMYFUNCTION("IMPORTRANGE(""https://docs.google.com/spreadsheets/d/1C3CXT74ZlgGe6_JY_1olB1XN4rF0dxEuIIF-xsYjHgg/edit?usp=sharing"",""งบกองทุน!cy42"")"),0)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24</v>
      </c>
      <c r="J426" s="256">
        <f t="shared" si="93"/>
        <v>24</v>
      </c>
      <c r="K426" s="257">
        <f ca="1">IF(I426&gt;0,J426*100/I426,0)</f>
        <v>100</v>
      </c>
      <c r="L426" s="258">
        <f t="shared" ref="L426:M426" ca="1" si="94">SUM(L427:L428)</f>
        <v>36040</v>
      </c>
      <c r="M426" s="258">
        <f t="shared" si="94"/>
        <v>26050</v>
      </c>
      <c r="N426" s="258">
        <f t="shared" ref="N426:N430" ca="1" si="95">+IF(L426&gt;0,M426*100/L426,0)</f>
        <v>72.280799112097668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36040</v>
      </c>
      <c r="M428" s="52">
        <f t="shared" si="96"/>
        <v>26050</v>
      </c>
      <c r="N428" s="52">
        <f t="shared" ca="1" si="95"/>
        <v>72.280799112097668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IFERROR(__xludf.DUMMYFUNCTION("IMPORTRANGE(""https://docs.google.com/spreadsheets/d/1C3CXT74ZlgGe6_JY_1olB1XN4rF0dxEuIIF-xsYjHgg/edit?usp=sharing"",""งบกองทุน!dn42"")"),0)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IFERROR(__xludf.DUMMYFUNCTION("IMPORTRANGE(""https://docs.google.com/spreadsheets/d/1C3CXT74ZlgGe6_JY_1olB1XN4rF0dxEuIIF-xsYjHgg/edit?usp=sharing"",""งบกองทุน!do42"")"),36040)</f>
        <v>36040</v>
      </c>
      <c r="M430" s="52">
        <f>SUM(M431:M434)</f>
        <v>26050</v>
      </c>
      <c r="N430" s="52">
        <f t="shared" ca="1" si="95"/>
        <v>72.280799112097668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26050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/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IFERROR(__xludf.DUMMYFUNCTION("IMPORTRANGE(""https://docs.google.com/spreadsheets/d/1C3CXT74ZlgGe6_JY_1olB1XN4rF0dxEuIIF-xsYjHgg/edit?usp=sharing"",""งบกองทุน!dq42"")"),24)</f>
        <v>24</v>
      </c>
      <c r="J440" s="67">
        <v>24</v>
      </c>
      <c r="K440" s="48">
        <f t="shared" ref="K440:K441" ca="1" si="97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IFERROR(__xludf.DUMMYFUNCTION("IMPORTRANGE(""https://docs.google.com/spreadsheets/d/1C3CXT74ZlgGe6_JY_1olB1XN4rF0dxEuIIF-xsYjHgg/edit?usp=sharing"",""งบกองทุน!dr42"")"),24)</f>
        <v>24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5000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320000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320000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IFERROR(__xludf.DUMMYFUNCTION("IMPORTRANGE(""https://docs.google.com/spreadsheets/d/1C3CXT74ZlgGe6_JY_1olB1XN4rF0dxEuIIF-xsYjHgg/edit?usp=sharing"",""งบกองทุน!dt42"")"),0)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IFERROR(__xludf.DUMMYFUNCTION("IMPORTRANGE(""https://docs.google.com/spreadsheets/d/1C3CXT74ZlgGe6_JY_1olB1XN4rF0dxEuIIF-xsYjHgg/edit?usp=sharing"",""งบกองทุน!du42"")"),320000)</f>
        <v>320000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IFERROR(__xludf.DUMMYFUNCTION("IMPORTRANGE(""https://docs.google.com/spreadsheets/d/1C3CXT74ZlgGe6_JY_1olB1XN4rF0dxEuIIF-xsYjHgg/edit?usp=sharing"",""งบกองทุน!dw42"")"),5000)</f>
        <v>5000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IFERROR(__xludf.DUMMYFUNCTION("IMPORTRANGE(""https://docs.google.com/spreadsheets/d/1C3CXT74ZlgGe6_JY_1olB1XN4rF0dxEuIIF-xsYjHgg/edit?usp=sharing"",""งบกองทุน!dx42"")"),0)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IFERROR(__xludf.DUMMYFUNCTION("IMPORTRANGE(""https://docs.google.com/spreadsheets/d/1C3CXT74ZlgGe6_JY_1olB1XN4rF0dxEuIIF-xsYjHgg/edit?usp=sharing"",""งบกองทุน!dy42"")"),0)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IFERROR(__xludf.DUMMYFUNCTION("IMPORTRANGE(""https://docs.google.com/spreadsheets/d/1C3CXT74ZlgGe6_JY_1olB1XN4rF0dxEuIIF-xsYjHgg/edit?usp=sharing"",""งบกองทุน!dz42"")"),0)</f>
        <v>0</v>
      </c>
      <c r="J456" s="66">
        <v>0</v>
      </c>
      <c r="K456" s="232">
        <f t="shared" ca="1" si="102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9000</v>
      </c>
      <c r="J457" s="226">
        <f>+J466</f>
        <v>3</v>
      </c>
      <c r="K457" s="227">
        <f t="shared" ca="1" si="102"/>
        <v>3.3333333333333333E-2</v>
      </c>
      <c r="L457" s="228">
        <f t="shared" ref="L457:M457" ca="1" si="103">SUM(L458:L459)</f>
        <v>211200</v>
      </c>
      <c r="M457" s="228">
        <f t="shared" si="103"/>
        <v>0</v>
      </c>
      <c r="N457" s="228">
        <f t="shared" ref="N457:N461" ca="1" si="104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211200</v>
      </c>
      <c r="M459" s="52">
        <f t="shared" si="105"/>
        <v>0</v>
      </c>
      <c r="N459" s="52">
        <f t="shared" ca="1" si="104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IFERROR(__xludf.DUMMYFUNCTION("IMPORTRANGE(""https://docs.google.com/spreadsheets/d/1C3CXT74ZlgGe6_JY_1olB1XN4rF0dxEuIIF-xsYjHgg/edit?usp=sharing"",""งบกองทุน!Eb42"")"),0)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IFERROR(__xludf.DUMMYFUNCTION("IMPORTRANGE(""https://docs.google.com/spreadsheets/d/1C3CXT74ZlgGe6_JY_1olB1XN4rF0dxEuIIF-xsYjHgg/edit?usp=sharing"",""งบกองทุน!Ec42"")"),211200)</f>
        <v>211200</v>
      </c>
      <c r="M461" s="52">
        <f>SUM(M462:M465)</f>
        <v>0</v>
      </c>
      <c r="N461" s="52">
        <f t="shared" ca="1" si="104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IFERROR(__xludf.DUMMYFUNCTION("IMPORTRANGE(""https://docs.google.com/spreadsheets/d/1C3CXT74ZlgGe6_JY_1olB1XN4rF0dxEuIIF-xsYjHgg/edit?usp=sharing"",""งบกองทุน!Ed42"")"),9000)</f>
        <v>9000</v>
      </c>
      <c r="J466" s="264">
        <f>+J469+J470+J471+J472</f>
        <v>3</v>
      </c>
      <c r="K466" s="79">
        <f ca="1">IF(I466&gt;0,J466*100/I466,0)</f>
        <v>3.3333333333333333E-2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1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1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1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2000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1144600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1144600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IFERROR(__xludf.DUMMYFUNCTION("IMPORTRANGE(""https://docs.google.com/spreadsheets/d/1C3CXT74ZlgGe6_JY_1olB1XN4rF0dxEuIIF-xsYjHgg/edit?usp=sharing"",""งบกองทุน!Ek42"")"),0)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IFERROR(__xludf.DUMMYFUNCTION("IMPORTRANGE(""https://docs.google.com/spreadsheets/d/1C3CXT74ZlgGe6_JY_1olB1XN4rF0dxEuIIF-xsYjHgg/edit?usp=sharing"",""งบกองทุน!El42"")"),1144600)</f>
        <v>1144600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IFERROR(__xludf.DUMMYFUNCTION("IMPORTRANGE(""https://docs.google.com/spreadsheets/d/1C3CXT74ZlgGe6_JY_1olB1XN4rF0dxEuIIF-xsYjHgg/edit?usp=sharing"",""งบกองทุน!Em42"")"),2000)</f>
        <v>2000</v>
      </c>
      <c r="J482" s="66">
        <f ca="1">IFERROR(__xludf.DUMMYFUNCTION("IMPORTRANGE(""https://docs.google.com/spreadsheets/d/1AGHcLOeeYFL3K4b9R1dSzyJy00PE_ra89DNTVfnxSWM/edit?usp=sharing"",""รวมที่ชุมชน!G31"")"),253)</f>
        <v>253</v>
      </c>
      <c r="K482" s="48">
        <f t="shared" ref="K482:K489" ca="1" si="109">IF(I482&gt;0,J482*100/I482,0)</f>
        <v>12.65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IFERROR(__xludf.DUMMYFUNCTION("IMPORTRANGE(""https://docs.google.com/spreadsheets/d/1C3CXT74ZlgGe6_JY_1olB1XN4rF0dxEuIIF-xsYjHgg/edit?usp=sharing"",""งบกองทุน!En42"")"),0)</f>
        <v>0</v>
      </c>
      <c r="J483" s="66">
        <f ca="1">IFERROR(__xludf.DUMMYFUNCTION("IMPORTRANGE(""https://docs.google.com/spreadsheets/d/1AGHcLOeeYFL3K4b9R1dSzyJy00PE_ra89DNTVfnxSWM/edit?usp=sharing"",""รวมที่ชุมชน!H31"")"),162.03)</f>
        <v>162.03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IFERROR(__xludf.DUMMYFUNCTION("IMPORTRANGE(""https://docs.google.com/spreadsheets/d/1C3CXT74ZlgGe6_JY_1olB1XN4rF0dxEuIIF-xsYjHgg/edit?usp=sharing"",""งบกองทุน!Eo42"")"),2000)</f>
        <v>2000</v>
      </c>
      <c r="J484" s="66">
        <f ca="1">IFERROR(__xludf.DUMMYFUNCTION("IMPORTRANGE(""https://docs.google.com/spreadsheets/d/1AGHcLOeeYFL3K4b9R1dSzyJy00PE_ra89DNTVfnxSWM/edit?usp=sharing"",""รวมที่ชุมชน!J31"")"),24)</f>
        <v>24</v>
      </c>
      <c r="K484" s="48">
        <f t="shared" ca="1" si="109"/>
        <v>1.2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IFERROR(__xludf.DUMMYFUNCTION("IMPORTRANGE(""https://docs.google.com/spreadsheets/d/1C3CXT74ZlgGe6_JY_1olB1XN4rF0dxEuIIF-xsYjHgg/edit?usp=sharing"",""งบกองทุน!Ep42"")"),0)</f>
        <v>0</v>
      </c>
      <c r="J485" s="66">
        <f ca="1">IFERROR(__xludf.DUMMYFUNCTION("IMPORTRANGE(""https://docs.google.com/spreadsheets/d/1AGHcLOeeYFL3K4b9R1dSzyJy00PE_ra89DNTVfnxSWM/edit?usp=sharing"",""รวมที่ชุมชน!L31"")"),12.15)</f>
        <v>12.15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IFERROR(__xludf.DUMMYFUNCTION("IMPORTRANGE(""https://docs.google.com/spreadsheets/d/1C3CXT74ZlgGe6_JY_1olB1XN4rF0dxEuIIF-xsYjHgg/edit?usp=sharing"",""งบกองทุน!Eq42"")"),2000)</f>
        <v>2000</v>
      </c>
      <c r="J486" s="66">
        <f ca="1">IFERROR(__xludf.DUMMYFUNCTION("IMPORTRANGE(""https://docs.google.com/spreadsheets/d/1AGHcLOeeYFL3K4b9R1dSzyJy00PE_ra89DNTVfnxSWM/edit?usp=sharing"",""รวมที่ชุมชน!S31"")"),0)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IFERROR(__xludf.DUMMYFUNCTION("IMPORTRANGE(""https://docs.google.com/spreadsheets/d/1C3CXT74ZlgGe6_JY_1olB1XN4rF0dxEuIIF-xsYjHgg/edit?usp=sharing"",""งบกองทุน!Er42"")"),0)</f>
        <v>0</v>
      </c>
      <c r="J487" s="66">
        <f ca="1">IFERROR(__xludf.DUMMYFUNCTION("IMPORTRANGE(""https://docs.google.com/spreadsheets/d/1AGHcLOeeYFL3K4b9R1dSzyJy00PE_ra89DNTVfnxSWM/edit?usp=sharing"",""รวมที่ชุมชน!U31"")"),0)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IFERROR(__xludf.DUMMYFUNCTION("IMPORTRANGE(""https://docs.google.com/spreadsheets/d/1C3CXT74ZlgGe6_JY_1olB1XN4rF0dxEuIIF-xsYjHgg/edit?usp=sharing"",""งบกองทุน!Es42"")"),2000)</f>
        <v>2000</v>
      </c>
      <c r="J488" s="66">
        <f ca="1">IFERROR(__xludf.DUMMYFUNCTION("IMPORTRANGE(""https://docs.google.com/spreadsheets/d/1AGHcLOeeYFL3K4b9R1dSzyJy00PE_ra89DNTVfnxSWM/edit?usp=sharing"",""รวมที่ชุมชน!V31"")"),0)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IFERROR(__xludf.DUMMYFUNCTION("IMPORTRANGE(""https://docs.google.com/spreadsheets/d/1C3CXT74ZlgGe6_JY_1olB1XN4rF0dxEuIIF-xsYjHgg/edit?usp=sharing"",""งบกองทุน!Et42"")"),0)</f>
        <v>0</v>
      </c>
      <c r="J489" s="111">
        <f ca="1">IFERROR(__xludf.DUMMYFUNCTION("IMPORTRANGE(""https://docs.google.com/spreadsheets/d/1AGHcLOeeYFL3K4b9R1dSzyJy00PE_ra89DNTVfnxSWM/edit?usp=sharing"",""รวมที่ชุมชน!X31"")"),0)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500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30900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30900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IFERROR(__xludf.DUMMYFUNCTION("IMPORTRANGE(""https://docs.google.com/spreadsheets/d/1C3CXT74ZlgGe6_JY_1olB1XN4rF0dxEuIIF-xsYjHgg/edit?usp=sharing"",""งบกองทุน!Ev42"")"),0)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IFERROR(__xludf.DUMMYFUNCTION("IMPORTRANGE(""https://docs.google.com/spreadsheets/d/1C3CXT74ZlgGe6_JY_1olB1XN4rF0dxEuIIF-xsYjHgg/edit?usp=sharing"",""งบกองทุน!Ew42"")"),30900)</f>
        <v>30900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>
        <v>2500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IFERROR(__xludf.DUMMYFUNCTION("IMPORTRANGE(""https://docs.google.com/spreadsheets/d/1C3CXT74ZlgGe6_JY_1olB1XN4rF0dxEuIIF-xsYjHgg/edit?usp=sharing"",""งบกองทุน!EZ42"")"),500)</f>
        <v>500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IFERROR(__xludf.DUMMYFUNCTION("IMPORTRANGE(""https://docs.google.com/spreadsheets/d/1C3CXT74ZlgGe6_JY_1olB1XN4rF0dxEuIIF-xsYjHgg/edit?usp=sharing"",""งบกองทุน!ff42"")"),0)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IFERROR(__xludf.DUMMYFUNCTION("IMPORTRANGE(""https://docs.google.com/spreadsheets/d/1muirlRDkqiswvy_NRZ3Yh955hx-PF6_HhssUYiSJj8o/edit?usp=sharing"",""กองทุน!D42"")"),15000000)</f>
        <v>15000000</v>
      </c>
      <c r="J521" s="199">
        <f ca="1">IFERROR(__xludf.DUMMYFUNCTION("IMPORTRANGE(""https://docs.google.com/spreadsheets/d/1muirlRDkqiswvy_NRZ3Yh955hx-PF6_HhssUYiSJj8o/edit?usp=sharing"",""กองทุน!F42"")"),0)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IFERROR(__xludf.DUMMYFUNCTION("IMPORTRANGE(""https://docs.google.com/spreadsheets/d/1muirlRDkqiswvy_NRZ3Yh955hx-PF6_HhssUYiSJj8o/edit?usp=sharing"",""กองทุน!C42"")"),393)</f>
        <v>393</v>
      </c>
      <c r="J522" s="199">
        <f ca="1">IFERROR(__xludf.DUMMYFUNCTION("IMPORTRANGE(""https://docs.google.com/spreadsheets/d/1muirlRDkqiswvy_NRZ3Yh955hx-PF6_HhssUYiSJj8o/edit?usp=sharing"",""กองทุน!E42"")"),0)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IFERROR(__xludf.DUMMYFUNCTION("IMPORTRANGE(""https://docs.google.com/spreadsheets/d/1muirlRDkqiswvy_NRZ3Yh955hx-PF6_HhssUYiSJj8o/edit?usp=sharing"",""กองทุน!I42"")"),14273297.57)</f>
        <v>14273297.57</v>
      </c>
      <c r="J523" s="199">
        <f ca="1">IFERROR(__xludf.DUMMYFUNCTION("IMPORTRANGE(""https://docs.google.com/spreadsheets/d/1muirlRDkqiswvy_NRZ3Yh955hx-PF6_HhssUYiSJj8o/edit?usp=sharing"",""กองทุน!K42"")"),73026.86)</f>
        <v>73026.86</v>
      </c>
      <c r="K523" s="200">
        <f t="shared" ca="1" si="118"/>
        <v>0.51163271585880621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IFERROR(__xludf.DUMMYFUNCTION("IMPORTRANGE(""https://docs.google.com/spreadsheets/d/1muirlRDkqiswvy_NRZ3Yh955hx-PF6_HhssUYiSJj8o/edit?usp=sharing"",""กองทุน!H42"")"),288)</f>
        <v>288</v>
      </c>
      <c r="J524" s="199">
        <f ca="1">IFERROR(__xludf.DUMMYFUNCTION("IMPORTRANGE(""https://docs.google.com/spreadsheets/d/1muirlRDkqiswvy_NRZ3Yh955hx-PF6_HhssUYiSJj8o/edit?usp=sharing"",""กองทุน!J42"")"),45)</f>
        <v>45</v>
      </c>
      <c r="K524" s="200">
        <f t="shared" ca="1" si="118"/>
        <v>15.625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IFERROR(__xludf.DUMMYFUNCTION("IMPORTRANGE(""https://docs.google.com/spreadsheets/d/1muirlRDkqiswvy_NRZ3Yh955hx-PF6_HhssUYiSJj8o/edit?usp=sharing"",""กองทุน!N42"")"),19867.84)</f>
        <v>19867.84</v>
      </c>
      <c r="J525" s="199">
        <f ca="1">IFERROR(__xludf.DUMMYFUNCTION("IMPORTRANGE(""https://docs.google.com/spreadsheets/d/1muirlRDkqiswvy_NRZ3Yh955hx-PF6_HhssUYiSJj8o/edit?usp=sharing"",""กองทุน!P42"")"),12931.53)</f>
        <v>12931.53</v>
      </c>
      <c r="K525" s="200">
        <f t="shared" ca="1" si="118"/>
        <v>65.087749851015516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IFERROR(__xludf.DUMMYFUNCTION("IMPORTRANGE(""https://docs.google.com/spreadsheets/d/1muirlRDkqiswvy_NRZ3Yh955hx-PF6_HhssUYiSJj8o/edit?usp=sharing"",""กองทุน!M42"")"),105)</f>
        <v>105</v>
      </c>
      <c r="J526" s="199">
        <f ca="1">IFERROR(__xludf.DUMMYFUNCTION("IMPORTRANGE(""https://docs.google.com/spreadsheets/d/1muirlRDkqiswvy_NRZ3Yh955hx-PF6_HhssUYiSJj8o/edit?usp=sharing"",""กองทุน!O42"")"),2)</f>
        <v>2</v>
      </c>
      <c r="K526" s="200">
        <f t="shared" ca="1" si="118"/>
        <v>1.9047619047619047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IFERROR(__xludf.DUMMYFUNCTION("IMPORTRANGE(""https://docs.google.com/spreadsheets/d/1muirlRDkqiswvy_NRZ3Yh955hx-PF6_HhssUYiSJj8o/edit?usp=sharing"",""กองทุน!S42"")"),5000000)</f>
        <v>5000000</v>
      </c>
      <c r="J527" s="199">
        <f ca="1">IFERROR(__xludf.DUMMYFUNCTION("IMPORTRANGE(""https://docs.google.com/spreadsheets/d/1muirlRDkqiswvy_NRZ3Yh955hx-PF6_HhssUYiSJj8o/edit?usp=sharing"",""กองทุน!U42"")"),0)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IFERROR(__xludf.DUMMYFUNCTION("IMPORTRANGE(""https://docs.google.com/spreadsheets/d/1muirlRDkqiswvy_NRZ3Yh955hx-PF6_HhssUYiSJj8o/edit?usp=sharing"",""กองทุน!R42"")"),125)</f>
        <v>125</v>
      </c>
      <c r="J528" s="321">
        <f ca="1">IFERROR(__xludf.DUMMYFUNCTION("IMPORTRANGE(""https://docs.google.com/spreadsheets/d/1muirlRDkqiswvy_NRZ3Yh955hx-PF6_HhssUYiSJj8o/edit?usp=sharing"",""กองทุน!T42"")"),0)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1728110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IFERROR(__xludf.DUMMYFUNCTION("IMPORTRANGE(""https://docs.google.com/spreadsheets/d/1C3CXT74ZlgGe6_JY_1olB1XN4rF0dxEuIIF-xsYjHgg/edit?usp=sharing"",""พรบ!C43"")"),0)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IFERROR(__xludf.DUMMYFUNCTION("IMPORTRANGE(""https://docs.google.com/spreadsheets/d/1C3CXT74ZlgGe6_JY_1olB1XN4rF0dxEuIIF-xsYjHgg/edit?usp=sharing"",""พรบ!D43"")"),0)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IFERROR(__xludf.DUMMYFUNCTION("IMPORTRANGE(""https://docs.google.com/spreadsheets/d/1C3CXT74ZlgGe6_JY_1olB1XN4rF0dxEuIIF-xsYjHgg/edit?usp=sharing"",""พรบ!E43"")"),0)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35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35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IFERROR(__xludf.DUMMYFUNCTION("IMPORTRANGE(""https://docs.google.com/spreadsheets/d/1C3CXT74ZlgGe6_JY_1olB1XN4rF0dxEuIIF-xsYjHgg/edit?usp=sharing"",""พรบ!H43"")"),0)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IFERROR(__xludf.DUMMYFUNCTION("IMPORTRANGE(""https://docs.google.com/spreadsheets/d/1C3CXT74ZlgGe6_JY_1olB1XN4rF0dxEuIIF-xsYjHgg/edit?usp=sharing"",""พรบ!I43"")"),0)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IFERROR(__xludf.DUMMYFUNCTION("IMPORTRANGE(""https://docs.google.com/spreadsheets/d/1C3CXT74ZlgGe6_JY_1olB1XN4rF0dxEuIIF-xsYjHgg/edit?usp=sharing"",""พรบ!J43"")"),0)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IFERROR(__xludf.DUMMYFUNCTION("IMPORTRANGE(""https://docs.google.com/spreadsheets/d/1C3CXT74ZlgGe6_JY_1olB1XN4rF0dxEuIIF-xsYjHgg/edit?usp=sharing"",""พรบ!K43"")"),0)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IFERROR(__xludf.DUMMYFUNCTION("IMPORTRANGE(""https://docs.google.com/spreadsheets/d/1C3CXT74ZlgGe6_JY_1olB1XN4rF0dxEuIIF-xsYjHgg/edit?usp=sharing"",""พรบ!L43"")"),0)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IFERROR(__xludf.DUMMYFUNCTION("IMPORTRANGE(""https://docs.google.com/spreadsheets/d/1C3CXT74ZlgGe6_JY_1olB1XN4rF0dxEuIIF-xsYjHgg/edit?usp=sharing"",""พรบ!M43"")"),0)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f ca="1">IFERROR(__xludf.DUMMYFUNCTION("IMPORTRANGE(""https://docs.google.com/spreadsheets/d/1C3CXT74ZlgGe6_JY_1olB1XN4rF0dxEuIIF-xsYjHgg/edit?usp=sharing"",""พรบ!N43"")"),0)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5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IFERROR(__xludf.DUMMYFUNCTION("IMPORTRANGE(""https://docs.google.com/spreadsheets/d/1C3CXT74ZlgGe6_JY_1olB1XN4rF0dxEuIIF-xsYjHgg/edit?usp=sharing"",""พรบ!O43"")"),122100)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IFERROR(__xludf.DUMMYFUNCTION("IMPORTRANGE(""https://docs.google.com/spreadsheets/d/1C3CXT74ZlgGe6_JY_1olB1XN4rF0dxEuIIF-xsYjHgg/edit?usp=sharing"",""พรบ!Q43"")"),122100)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/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IFERROR(__xludf.DUMMYFUNCTION("IMPORTRANGE(""https://docs.google.com/spreadsheets/d/1C3CXT74ZlgGe6_JY_1olB1XN4rF0dxEuIIF-xsYjHgg/edit?usp=sharing"",""พรบ!R43"")"),1)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IFERROR(__xludf.DUMMYFUNCTION("IMPORTRANGE(""https://docs.google.com/spreadsheets/d/1C3CXT74ZlgGe6_JY_1olB1XN4rF0dxEuIIF-xsYjHgg/edit?usp=sharing"",""พรบ!S43"")"),4)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IFERROR(__xludf.DUMMYFUNCTION("IMPORTRANGE(""https://docs.google.com/spreadsheets/d/1C3CXT74ZlgGe6_JY_1olB1XN4rF0dxEuIIF-xsYjHgg/edit?usp=sharing"",""พรบ!T43"")"),4)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IFERROR(__xludf.DUMMYFUNCTION("IMPORTRANGE(""https://docs.google.com/spreadsheets/d/1C3CXT74ZlgGe6_JY_1olB1XN4rF0dxEuIIF-xsYjHgg/edit?usp=sharing"",""พรบ!U43"")"),4)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IFERROR(__xludf.DUMMYFUNCTION("IMPORTRANGE(""https://docs.google.com/spreadsheets/d/1C3CXT74ZlgGe6_JY_1olB1XN4rF0dxEuIIF-xsYjHgg/edit?usp=sharing"",""พรบ!V43"")"),4)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IFERROR(__xludf.DUMMYFUNCTION("IMPORTRANGE(""https://docs.google.com/spreadsheets/d/1C3CXT74ZlgGe6_JY_1olB1XN4rF0dxEuIIF-xsYjHgg/edit?usp=sharing"",""พรบ!W43"")"),1)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IFERROR(__xludf.DUMMYFUNCTION("IMPORTRANGE(""https://docs.google.com/spreadsheets/d/1C3CXT74ZlgGe6_JY_1olB1XN4rF0dxEuIIF-xsYjHgg/edit?usp=sharing"",""พรบ!Z43"")"),0)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IFERROR(__xludf.DUMMYFUNCTION("IMPORTRANGE(""https://docs.google.com/spreadsheets/d/1C3CXT74ZlgGe6_JY_1olB1XN4rF0dxEuIIF-xsYjHgg/edit?usp=sharing"",""พรบ!AA43"")"),0)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176500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176500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IFERROR(__xludf.DUMMYFUNCTION("IMPORTRANGE(""https://docs.google.com/spreadsheets/d/1C3CXT74ZlgGe6_JY_1olB1XN4rF0dxEuIIF-xsYjHgg/edit?usp=sharing"",""พรบ!AD43"")"),0)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176500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IFERROR(__xludf.DUMMYFUNCTION("IMPORTRANGE(""https://docs.google.com/spreadsheets/d/1C3CXT74ZlgGe6_JY_1olB1XN4rF0dxEuIIF-xsYjHgg/edit?usp=sharing"",""พรบ!AF43"")"),7500)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5</v>
      </c>
      <c r="J89" s="149">
        <f t="shared" si="21"/>
        <v>0</v>
      </c>
      <c r="K89" s="150">
        <f ca="1">IF(I89&gt;0,J89*100/I89,0)</f>
        <v>0</v>
      </c>
      <c r="L89" s="147">
        <f ca="1">L90+L91</f>
        <v>70000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70000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IFERROR(__xludf.DUMMYFUNCTION("IMPORTRANGE(""https://docs.google.com/spreadsheets/d/1C3CXT74ZlgGe6_JY_1olB1XN4rF0dxEuIIF-xsYjHgg/edit?usp=sharing"",""พรบ!AH43"")"),70000)</f>
        <v>70000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/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IFERROR(__xludf.DUMMYFUNCTION("IMPORTRANGE(""https://docs.google.com/spreadsheets/d/1C3CXT74ZlgGe6_JY_1olB1XN4rF0dxEuIIF-xsYjHgg/edit?usp=sharing"",""พรบ!AI43"")"),5)</f>
        <v>5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IFERROR(__xludf.DUMMYFUNCTION("IMPORTRANGE(""https://docs.google.com/spreadsheets/d/1C3CXT74ZlgGe6_JY_1olB1XN4rF0dxEuIIF-xsYjHgg/edit?usp=sharing"",""กปร!C43"")"),60000)</f>
        <v>60000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6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90000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90000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IFERROR(__xludf.DUMMYFUNCTION("IMPORTRANGE(""https://docs.google.com/spreadsheets/d/1C3CXT74ZlgGe6_JY_1olB1XN4rF0dxEuIIF-xsYjHgg/edit?usp=sharing"",""พรบ!AJ43"")"),90000)</f>
        <v>90000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IFERROR(__xludf.DUMMYFUNCTION("IMPORTRANGE(""https://docs.google.com/spreadsheets/d/1C3CXT74ZlgGe6_JY_1olB1XN4rF0dxEuIIF-xsYjHgg/edit?usp=sharing"",""พรบ!AK43"")"),6)</f>
        <v>6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IFERROR(__xludf.DUMMYFUNCTION("IMPORTRANGE(""https://docs.google.com/spreadsheets/d/1C3CXT74ZlgGe6_JY_1olB1XN4rF0dxEuIIF-xsYjHgg/edit?usp=sharing"",""กปร!D43"")"),30000)</f>
        <v>30000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IFERROR(__xludf.DUMMYFUNCTION("IMPORTRANGE(""https://docs.google.com/spreadsheets/d/1C3CXT74ZlgGe6_JY_1olB1XN4rF0dxEuIIF-xsYjHgg/edit?usp=sharing"",""พรบ!AL43"")"),6)</f>
        <v>6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IFERROR(__xludf.DUMMYFUNCTION("IMPORTRANGE(""https://docs.google.com/spreadsheets/d/1C3CXT74ZlgGe6_JY_1olB1XN4rF0dxEuIIF-xsYjHgg/edit?usp=sharing"",""กปร!E43"")"),48000)</f>
        <v>48000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IFERROR(__xludf.DUMMYFUNCTION("IMPORTRANGE(""https://docs.google.com/spreadsheets/d/1C3CXT74ZlgGe6_JY_1olB1XN4rF0dxEuIIF-xsYjHgg/edit?usp=sharing"",""พรบ!AM43"")"),9000)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IFERROR(__xludf.DUMMYFUNCTION("IMPORTRANGE(""https://docs.google.com/spreadsheets/d/1C3CXT74ZlgGe6_JY_1olB1XN4rF0dxEuIIF-xsYjHgg/edit?usp=sharing"",""พรบ!AO43"")"),20000)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IFERROR(__xludf.DUMMYFUNCTION("IMPORTRANGE(""https://docs.google.com/spreadsheets/d/1C3CXT74ZlgGe6_JY_1olB1XN4rF0dxEuIIF-xsYjHgg/edit?usp=sharing"",""พรบ!AP43"")"),20000)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IFERROR(__xludf.DUMMYFUNCTION("IMPORTRANGE(""https://docs.google.com/spreadsheets/d/1C3CXT74ZlgGe6_JY_1olB1XN4rF0dxEuIIF-xsYjHgg/edit?usp=sharing"",""กปร!F43"")"),5000)</f>
        <v>5000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IFERROR(__xludf.DUMMYFUNCTION("IMPORTRANGE(""https://docs.google.com/spreadsheets/d/1C3CXT74ZlgGe6_JY_1olB1XN4rF0dxEuIIF-xsYjHgg/edit?usp=sharing"",""พรบ!AQ43"")"),0)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IFERROR(__xludf.DUMMYFUNCTION("IMPORTRANGE(""https://docs.google.com/spreadsheets/d/1C3CXT74ZlgGe6_JY_1olB1XN4rF0dxEuIIF-xsYjHgg/edit?usp=sharing"",""กปร!G43"")"),0)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IFERROR(__xludf.DUMMYFUNCTION("IMPORTRANGE(""https://docs.google.com/spreadsheets/d/1C3CXT74ZlgGe6_JY_1olB1XN4rF0dxEuIIF-xsYjHgg/edit?usp=sharing"",""พรบ!AR43"")"),0)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IFERROR(__xludf.DUMMYFUNCTION("IMPORTRANGE(""https://docs.google.com/spreadsheets/d/1C3CXT74ZlgGe6_JY_1olB1XN4rF0dxEuIIF-xsYjHgg/edit?usp=sharing"",""พรบ!AT43"")"),0)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IFERROR(__xludf.DUMMYFUNCTION("IMPORTRANGE(""https://docs.google.com/spreadsheets/d/1C3CXT74ZlgGe6_JY_1olB1XN4rF0dxEuIIF-xsYjHgg/edit?usp=sharing"",""กปร!I43"")"),0)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IFERROR(__xludf.DUMMYFUNCTION("IMPORTRANGE(""https://docs.google.com/spreadsheets/d/1C3CXT74ZlgGe6_JY_1olB1XN4rF0dxEuIIF-xsYjHgg/edit?usp=sharing"",""พรบ!AU43"")"),0)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IFERROR(__xludf.DUMMYFUNCTION("IMPORTRANGE(""https://docs.google.com/spreadsheets/d/1C3CXT74ZlgGe6_JY_1olB1XN4rF0dxEuIIF-xsYjHgg/edit?usp=sharing"",""กปร!J43"")"),0)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IFERROR(__xludf.DUMMYFUNCTION("IMPORTRANGE(""https://docs.google.com/spreadsheets/d/1C3CXT74ZlgGe6_JY_1olB1XN4rF0dxEuIIF-xsYjHgg/edit?usp=sharing"",""พรบ!AY43"")"),20210)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IFERROR(__xludf.DUMMYFUNCTION("IMPORTRANGE(""https://docs.google.com/spreadsheets/d/1C3CXT74ZlgGe6_JY_1olB1XN4rF0dxEuIIF-xsYjHgg/edit?usp=sharing"",""พรบ!BA43"")"),14)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IFERROR(__xludf.DUMMYFUNCTION("IMPORTRANGE(""https://docs.google.com/spreadsheets/d/1C3CXT74ZlgGe6_JY_1olB1XN4rF0dxEuIIF-xsYjHgg/edit?usp=sharing"",""พรบ!BD43"")"),0)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IFERROR(__xludf.DUMMYFUNCTION("IMPORTRANGE(""https://docs.google.com/spreadsheets/d/1C3CXT74ZlgGe6_JY_1olB1XN4rF0dxEuIIF-xsYjHgg/edit?usp=sharing"",""พรบ!BE43"")"),0)</f>
        <v>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IFERROR(__xludf.DUMMYFUNCTION("IMPORTRANGE(""https://docs.google.com/spreadsheets/d/1C3CXT74ZlgGe6_JY_1olB1XN4rF0dxEuIIF-xsYjHgg/edit?usp=sharing"",""พรบ!BF43"")"),0)</f>
        <v>0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IFERROR(__xludf.DUMMYFUNCTION("IMPORTRANGE(""https://docs.google.com/spreadsheets/d/1C3CXT74ZlgGe6_JY_1olB1XN4rF0dxEuIIF-xsYjHgg/edit?usp=sharing"",""พรบ!BG43"")"),0)</f>
        <v>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IFERROR(__xludf.DUMMYFUNCTION("IMPORTRANGE(""https://docs.google.com/spreadsheets/d/1C3CXT74ZlgGe6_JY_1olB1XN4rF0dxEuIIF-xsYjHgg/edit?usp=sharing"",""พรบ!BH43"")"),0)</f>
        <v>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IFERROR(__xludf.DUMMYFUNCTION("IMPORTRANGE(""https://docs.google.com/spreadsheets/d/1C3CXT74ZlgGe6_JY_1olB1XN4rF0dxEuIIF-xsYjHgg/edit?usp=sharing"",""พรบ!BI43"")"),0)</f>
        <v>0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IFERROR(__xludf.DUMMYFUNCTION("IMPORTRANGE(""https://docs.google.com/spreadsheets/d/1C3CXT74ZlgGe6_JY_1olB1XN4rF0dxEuIIF-xsYjHgg/edit?usp=sharing"",""พรบ!BK43"")"),0)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IFERROR(__xludf.DUMMYFUNCTION("IMPORTRANGE(""https://docs.google.com/spreadsheets/d/1C3CXT74ZlgGe6_JY_1olB1XN4rF0dxEuIIF-xsYjHgg/edit?usp=sharing"",""พรบ!BL43"")"),0)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IFERROR(__xludf.DUMMYFUNCTION("IMPORTRANGE(""https://docs.google.com/spreadsheets/d/1C3CXT74ZlgGe6_JY_1olB1XN4rF0dxEuIIF-xsYjHgg/edit?usp=sharing"",""พรบ!BM43"")"),0)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5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IFERROR(__xludf.DUMMYFUNCTION("IMPORTRANGE(""https://docs.google.com/spreadsheets/d/1C3CXT74ZlgGe6_JY_1olB1XN4rF0dxEuIIF-xsYjHgg/edit?usp=sharing"",""พรบ!BP43"")"),0)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IFERROR(__xludf.DUMMYFUNCTION("IMPORTRANGE(""https://docs.google.com/spreadsheets/d/1C3CXT74ZlgGe6_JY_1olB1XN4rF0dxEuIIF-xsYjHgg/edit?usp=sharing"",""พรบ!BQ43"")"),0)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IFERROR(__xludf.DUMMYFUNCTION("IMPORTRANGE(""https://docs.google.com/spreadsheets/d/1C3CXT74ZlgGe6_JY_1olB1XN4rF0dxEuIIF-xsYjHgg/edit?usp=sharing"",""พรบ!BR43"")"),0)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IFERROR(__xludf.DUMMYFUNCTION("IMPORTRANGE(""https://docs.google.com/spreadsheets/d/1C3CXT74ZlgGe6_JY_1olB1XN4rF0dxEuIIF-xsYjHgg/edit?usp=sharing"",""พรบ!BU43"")"),0)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IFERROR(__xludf.DUMMYFUNCTION("IMPORTRANGE(""https://docs.google.com/spreadsheets/d/1C3CXT74ZlgGe6_JY_1olB1XN4rF0dxEuIIF-xsYjHgg/edit?usp=sharing"",""พรบ!BV43"")"),0)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640</v>
      </c>
      <c r="J228" s="197">
        <f ca="1">J240</f>
        <v>0</v>
      </c>
      <c r="K228" s="178">
        <f ca="1">IF(I228&gt;0,J228*100/I228,0)</f>
        <v>0</v>
      </c>
      <c r="L228" s="179">
        <f ca="1">L229+L230</f>
        <v>1409300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1409300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IFERROR(__xludf.DUMMYFUNCTION("IMPORTRANGE(""https://docs.google.com/spreadsheets/d/1C3CXT74ZlgGe6_JY_1olB1XN4rF0dxEuIIF-xsYjHgg/edit?usp=sharing"",""พรบ!BX43"")"),510300)</f>
        <v>510300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IFERROR(__xludf.DUMMYFUNCTION("IMPORTRANGE(""https://docs.google.com/spreadsheets/d/1C3CXT74ZlgGe6_JY_1olB1XN4rF0dxEuIIF-xsYjHgg/edit?usp=sharing"",""พรบ!BY43"")"),899000)</f>
        <v>899000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IFERROR(__xludf.DUMMYFUNCTION("IMPORTRANGE(""https://docs.google.com/spreadsheets/d/1AGHcLOeeYFL3K4b9R1dSzyJy00PE_ra89DNTVfnxSWM/edit?usp=sharing"",""รวมที่ทำกิน!J32"")"),5)</f>
        <v>5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IFERROR(__xludf.DUMMYFUNCTION("IMPORTRANGE(""https://docs.google.com/spreadsheets/d/1C3CXT74ZlgGe6_JY_1olB1XN4rF0dxEuIIF-xsYjHgg/edit?usp=sharing"",""พรบ!BZ43"")"),6000)</f>
        <v>6000</v>
      </c>
      <c r="J235" s="66">
        <f ca="1">IFERROR(__xludf.DUMMYFUNCTION("IMPORTRANGE(""https://docs.google.com/spreadsheets/d/1AGHcLOeeYFL3K4b9R1dSzyJy00PE_ra89DNTVfnxSWM/edit?usp=sharing"",""รวมที่ทำกิน!L32"")"),69.82)</f>
        <v>69.819999999999993</v>
      </c>
      <c r="K235" s="200">
        <f t="shared" ca="1" si="52"/>
        <v>1.1636666666666664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IFERROR(__xludf.DUMMYFUNCTION("IMPORTRANGE(""https://docs.google.com/spreadsheets/d/1C3CXT74ZlgGe6_JY_1olB1XN4rF0dxEuIIF-xsYjHgg/edit?usp=sharing"",""พรบ!CA43"")"),640)</f>
        <v>640</v>
      </c>
      <c r="J236" s="66">
        <f ca="1">IFERROR(__xludf.DUMMYFUNCTION("IMPORTRANGE(""https://docs.google.com/spreadsheets/d/1AGHcLOeeYFL3K4b9R1dSzyJy00PE_ra89DNTVfnxSWM/edit?usp=sharing"",""รวมที่ทำกิน!O32"")"),3)</f>
        <v>3</v>
      </c>
      <c r="K236" s="200">
        <f t="shared" ca="1" si="52"/>
        <v>0.46875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IFERROR(__xludf.DUMMYFUNCTION("IMPORTRANGE(""https://docs.google.com/spreadsheets/d/1AGHcLOeeYFL3K4b9R1dSzyJy00PE_ra89DNTVfnxSWM/edit?usp=sharing"",""รวมที่ทำกิน!Q32"")"),24.22)</f>
        <v>24.22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IFERROR(__xludf.DUMMYFUNCTION("IMPORTRANGE(""https://docs.google.com/spreadsheets/d/1C3CXT74ZlgGe6_JY_1olB1XN4rF0dxEuIIF-xsYjHgg/edit?usp=sharing"",""พรบ!CB43"")"),640)</f>
        <v>640</v>
      </c>
      <c r="J238" s="66">
        <f ca="1">IFERROR(__xludf.DUMMYFUNCTION("IMPORTRANGE(""https://docs.google.com/spreadsheets/d/1AGHcLOeeYFL3K4b9R1dSzyJy00PE_ra89DNTVfnxSWM/edit?usp=sharing"",""รวมที่ทำกิน!S32"")"),0)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IFERROR(__xludf.DUMMYFUNCTION("IMPORTRANGE(""https://docs.google.com/spreadsheets/d/1AGHcLOeeYFL3K4b9R1dSzyJy00PE_ra89DNTVfnxSWM/edit?usp=sharing"",""รวมที่ทำกิน!U32"")"),0)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IFERROR(__xludf.DUMMYFUNCTION("IMPORTRANGE(""https://docs.google.com/spreadsheets/d/1C3CXT74ZlgGe6_JY_1olB1XN4rF0dxEuIIF-xsYjHgg/edit?usp=sharing"",""พรบ!CC43"")"),640)</f>
        <v>640</v>
      </c>
      <c r="J240" s="66">
        <f ca="1">IFERROR(__xludf.DUMMYFUNCTION("IMPORTRANGE(""https://docs.google.com/spreadsheets/d/1AGHcLOeeYFL3K4b9R1dSzyJy00PE_ra89DNTVfnxSWM/edit?usp=sharing"",""รวมที่ทำกิน!W32"")"),0)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IFERROR(__xludf.DUMMYFUNCTION("IMPORTRANGE(""https://docs.google.com/spreadsheets/d/1AGHcLOeeYFL3K4b9R1dSzyJy00PE_ra89DNTVfnxSWM/edit?usp=sharing"",""รวมที่ทำกิน!Y32"")"),0)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2639095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150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452180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90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452180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IFERROR(__xludf.DUMMYFUNCTION("IMPORTRANGE(""https://docs.google.com/spreadsheets/d/1C3CXT74ZlgGe6_JY_1olB1XN4rF0dxEuIIF-xsYjHgg/edit?usp=sharing"",""งบกองทุน!d43"")"),0)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IFERROR(__xludf.DUMMYFUNCTION("IMPORTRANGE(""https://docs.google.com/spreadsheets/d/1C3CXT74ZlgGe6_JY_1olB1XN4rF0dxEuIIF-xsYjHgg/edit?usp=sharing"",""งบกองทุน!e43"")"),452180)</f>
        <v>452180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150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IFERROR(__xludf.DUMMYFUNCTION("IMPORTRANGE(""https://docs.google.com/spreadsheets/d/1C3CXT74ZlgGe6_JY_1olB1XN4rF0dxEuIIF-xsYjHgg/edit?usp=sharing"",""งบกองทุน!H43"")"),90)</f>
        <v>90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IFERROR(__xludf.DUMMYFUNCTION("IMPORTRANGE(""https://docs.google.com/spreadsheets/d/1C3CXT74ZlgGe6_JY_1olB1XN4rF0dxEuIIF-xsYjHgg/edit?usp=sharing"",""งบกองทุน!i43"")"),60)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90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IFERROR(__xludf.DUMMYFUNCTION("IMPORTRANGE(""https://docs.google.com/spreadsheets/d/1C3CXT74ZlgGe6_JY_1olB1XN4rF0dxEuIIF-xsYjHgg/edit?usp=sharing"",""งบกองทุน!k43"")"),90)</f>
        <v>90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90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IFERROR(__xludf.DUMMYFUNCTION("IMPORTRANGE(""https://docs.google.com/spreadsheets/d/1C3CXT74ZlgGe6_JY_1olB1XN4rF0dxEuIIF-xsYjHgg/edit?usp=sharing"",""งบกองทุน!m43"")"),0)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150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IFERROR(__xludf.DUMMYFUNCTION("IMPORTRANGE(""https://docs.google.com/spreadsheets/d/1C3CXT74ZlgGe6_JY_1olB1XN4rF0dxEuIIF-xsYjHgg/edit?usp=sharing"",""งบกองทุน!o43"")"),90)</f>
        <v>90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IFERROR(__xludf.DUMMYFUNCTION("IMPORTRANGE(""https://docs.google.com/spreadsheets/d/1C3CXT74ZlgGe6_JY_1olB1XN4rF0dxEuIIF-xsYjHgg/edit?usp=sharing"",""งบกองทุน!p43"")"),60)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IFERROR(__xludf.DUMMYFUNCTION("IMPORTRANGE(""https://docs.google.com/spreadsheets/d/1C3CXT74ZlgGe6_JY_1olB1XN4rF0dxEuIIF-xsYjHgg/edit?usp=sharing"",""งบกองทุน!r43"")"),0)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IFERROR(__xludf.DUMMYFUNCTION("IMPORTRANGE(""https://docs.google.com/spreadsheets/d/1C3CXT74ZlgGe6_JY_1olB1XN4rF0dxEuIIF-xsYjHgg/edit?usp=sharing"",""งบกองทุน!s43"")"),1028520)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IFERROR(__xludf.DUMMYFUNCTION("IMPORTRANGE(""https://docs.google.com/spreadsheets/d/1C3CXT74ZlgGe6_JY_1olB1XN4rF0dxEuIIF-xsYjHgg/edit?usp=sharing"",""งบกองทุน!v43"")"),100)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IFERROR(__xludf.DUMMYFUNCTION("IMPORTRANGE(""https://docs.google.com/spreadsheets/d/1C3CXT74ZlgGe6_JY_1olB1XN4rF0dxEuIIF-xsYjHgg/edit?usp=sharing"",""งบกองทุน!w43"")"),1000)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IFERROR(__xludf.DUMMYFUNCTION("IMPORTRANGE(""https://docs.google.com/spreadsheets/d/1C3CXT74ZlgGe6_JY_1olB1XN4rF0dxEuIIF-xsYjHgg/edit?usp=sharing"",""งบกองทุน!x43"")"),100)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120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144560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40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144560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IFERROR(__xludf.DUMMYFUNCTION("IMPORTRANGE(""https://docs.google.com/spreadsheets/d/1C3CXT74ZlgGe6_JY_1olB1XN4rF0dxEuIIF-xsYjHgg/edit?usp=sharing"",""งบกองทุน!z43"")"),0)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IFERROR(__xludf.DUMMYFUNCTION("IMPORTRANGE(""https://docs.google.com/spreadsheets/d/1C3CXT74ZlgGe6_JY_1olB1XN4rF0dxEuIIF-xsYjHgg/edit?usp=sharing"",""งบกองทุน!aa43"")"),144560)</f>
        <v>144560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40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IFERROR(__xludf.DUMMYFUNCTION("IMPORTRANGE(""https://docs.google.com/spreadsheets/d/1C3CXT74ZlgGe6_JY_1olB1XN4rF0dxEuIIF-xsYjHgg/edit?usp=sharing"",""งบกองทุน!ae43"")"),10)</f>
        <v>10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IFERROR(__xludf.DUMMYFUNCTION("IMPORTRANGE(""https://docs.google.com/spreadsheets/d/1C3CXT74ZlgGe6_JY_1olB1XN4rF0dxEuIIF-xsYjHgg/edit?usp=sharing"",""งบกองทุน!ad43"")"),30)</f>
        <v>30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IFERROR(__xludf.DUMMYFUNCTION("IMPORTRANGE(""https://docs.google.com/spreadsheets/d/1C3CXT74ZlgGe6_JY_1olB1XN4rF0dxEuIIF-xsYjHgg/edit?usp=sharing"",""งบกองทุน!af43"")"),10)</f>
        <v>10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IFERROR(__xludf.DUMMYFUNCTION("IMPORTRANGE(""https://docs.google.com/spreadsheets/d/1C3CXT74ZlgGe6_JY_1olB1XN4rF0dxEuIIF-xsYjHgg/edit?usp=sharing"",""งบกองทุน!ag43"")"),10)</f>
        <v>10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IFERROR(__xludf.DUMMYFUNCTION("IMPORTRANGE(""https://docs.google.com/spreadsheets/d/1C3CXT74ZlgGe6_JY_1olB1XN4rF0dxEuIIF-xsYjHgg/edit?usp=sharing"",""งบกองทุน!ai43"")"),20)</f>
        <v>20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IFERROR(__xludf.DUMMYFUNCTION("IMPORTRANGE(""https://docs.google.com/spreadsheets/d/1C3CXT74ZlgGe6_JY_1olB1XN4rF0dxEuIIF-xsYjHgg/edit?usp=sharing"",""งบกองทุน!ah43"")"),60)</f>
        <v>60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IFERROR(__xludf.DUMMYFUNCTION("IMPORTRANGE(""https://docs.google.com/spreadsheets/d/1C3CXT74ZlgGe6_JY_1olB1XN4rF0dxEuIIF-xsYjHgg/edit?usp=sharing"",""งบกองทุน!aj43"")"),20)</f>
        <v>20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IFERROR(__xludf.DUMMYFUNCTION("IMPORTRANGE(""https://docs.google.com/spreadsheets/d/1C3CXT74ZlgGe6_JY_1olB1XN4rF0dxEuIIF-xsYjHgg/edit?usp=sharing"",""งบกองทุน!ak43"")"),20)</f>
        <v>20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IFERROR(__xludf.DUMMYFUNCTION("IMPORTRANGE(""https://docs.google.com/spreadsheets/d/1C3CXT74ZlgGe6_JY_1olB1XN4rF0dxEuIIF-xsYjHgg/edit?usp=sharing"",""งบกองทุน!al43"")"),20)</f>
        <v>20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IFERROR(__xludf.DUMMYFUNCTION("IMPORTRANGE(""https://docs.google.com/spreadsheets/d/1C3CXT74ZlgGe6_JY_1olB1XN4rF0dxEuIIF-xsYjHgg/edit?usp=sharing"",""งบกองทุน!an43"")"),10)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IFERROR(__xludf.DUMMYFUNCTION("IMPORTRANGE(""https://docs.google.com/spreadsheets/d/1C3CXT74ZlgGe6_JY_1olB1XN4rF0dxEuIIF-xsYjHgg/edit?usp=sharing"",""งบกองทุน!am43"")"),30)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IFERROR(__xludf.DUMMYFUNCTION("IMPORTRANGE(""https://docs.google.com/spreadsheets/d/1C3CXT74ZlgGe6_JY_1olB1XN4rF0dxEuIIF-xsYjHgg/edit?usp=sharing"",""งบกองทุน!ao43"")"),10)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IFERROR(__xludf.DUMMYFUNCTION("IMPORTRANGE(""https://docs.google.com/spreadsheets/d/1C3CXT74ZlgGe6_JY_1olB1XN4rF0dxEuIIF-xsYjHgg/edit?usp=sharing"",""งบกองทุน!ap43"")"),10)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30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IFERROR(__xludf.DUMMYFUNCTION("IMPORTRANGE(""https://docs.google.com/spreadsheets/d/1C3CXT74ZlgGe6_JY_1olB1XN4rF0dxEuIIF-xsYjHgg/edit?usp=sharing"",""งบกองทุน!ar43"")"),10)</f>
        <v>10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IFERROR(__xludf.DUMMYFUNCTION("IMPORTRANGE(""https://docs.google.com/spreadsheets/d/1C3CXT74ZlgGe6_JY_1olB1XN4rF0dxEuIIF-xsYjHgg/edit?usp=sharing"",""งบกองทุน!as43"")"),20)</f>
        <v>20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25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105500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105500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IFERROR(__xludf.DUMMYFUNCTION("IMPORTRANGE(""https://docs.google.com/spreadsheets/d/1C3CXT74ZlgGe6_JY_1olB1XN4rF0dxEuIIF-xsYjHgg/edit?usp=sharing"",""งบกองทุน!au43"")"),0)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IFERROR(__xludf.DUMMYFUNCTION("IMPORTRANGE(""https://docs.google.com/spreadsheets/d/1C3CXT74ZlgGe6_JY_1olB1XN4rF0dxEuIIF-xsYjHgg/edit?usp=sharing"",""งบกองทุน!av43"")"),105500)</f>
        <v>105500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25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IFERROR(__xludf.DUMMYFUNCTION("IMPORTRANGE(""https://docs.google.com/spreadsheets/d/1C3CXT74ZlgGe6_JY_1olB1XN4rF0dxEuIIF-xsYjHgg/edit?usp=sharing"",""งบกองทุน!ay43"")"),25)</f>
        <v>25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IFERROR(__xludf.DUMMYFUNCTION("IMPORTRANGE(""https://docs.google.com/spreadsheets/d/1C3CXT74ZlgGe6_JY_1olB1XN4rF0dxEuIIF-xsYjHgg/edit?usp=sharing"",""งบกองทุน!az43"")"),0)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IFERROR(__xludf.DUMMYFUNCTION("IMPORTRANGE(""https://docs.google.com/spreadsheets/d/1C3CXT74ZlgGe6_JY_1olB1XN4rF0dxEuIIF-xsYjHgg/edit?usp=sharing"",""งบกองทุน!Ba43"")"),0)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37568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381845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381845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IFERROR(__xludf.DUMMYFUNCTION("IMPORTRANGE(""https://docs.google.com/spreadsheets/d/1C3CXT74ZlgGe6_JY_1olB1XN4rF0dxEuIIF-xsYjHgg/edit?usp=sharing"",""งบกองทุน!Bc43"")"),0)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IFERROR(__xludf.DUMMYFUNCTION("IMPORTRANGE(""https://docs.google.com/spreadsheets/d/1C3CXT74ZlgGe6_JY_1olB1XN4rF0dxEuIIF-xsYjHgg/edit?usp=sharing"",""งบกองทุน!Bd43"")"),381845)</f>
        <v>381845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IFERROR(__xludf.DUMMYFUNCTION("IMPORTRANGE(""https://docs.google.com/spreadsheets/d/1C3CXT74ZlgGe6_JY_1olB1XN4rF0dxEuIIF-xsYjHgg/edit?usp=sharing"",""งบกองทุน!BE43"")"),37568)</f>
        <v>37568</v>
      </c>
      <c r="J359" s="136">
        <f>+J376</f>
        <v>0</v>
      </c>
      <c r="K359" s="137">
        <f t="shared" ref="K359:K36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37568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IFERROR(__xludf.DUMMYFUNCTION("IMPORTRANGE(""https://docs.google.com/spreadsheets/d/1C3CXT74ZlgGe6_JY_1olB1XN4rF0dxEuIIF-xsYjHgg/edit?usp=sharing"",""งบกองทุน!Bf43"")"),2619)</f>
        <v>2619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37568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2619</v>
      </c>
      <c r="J369" s="264">
        <f t="shared" si="84"/>
        <v>0</v>
      </c>
      <c r="K369" s="48"/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ref="K370:K376" si="85">IF(I370&gt;0,J370*100/I370,0)</f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5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5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5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5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5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37568</v>
      </c>
      <c r="J376" s="264">
        <f t="shared" ref="J376:J377" si="86">+J378+J380+J382+J388</f>
        <v>0</v>
      </c>
      <c r="K376" s="79">
        <f t="shared" ca="1" si="85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2619</v>
      </c>
      <c r="J377" s="264">
        <f t="shared" si="86"/>
        <v>0</v>
      </c>
      <c r="K377" s="48"/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ref="K378:K425" si="87">IF(I378&gt;0,J378*100/I378,0)</f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7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7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7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8">J384+J386</f>
        <v>0</v>
      </c>
      <c r="K382" s="48">
        <f t="shared" si="87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8"/>
        <v>0</v>
      </c>
      <c r="K383" s="48">
        <f t="shared" si="87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7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7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7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7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7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7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IFERROR(__xludf.DUMMYFUNCTION("IMPORTRANGE(""https://docs.google.com/spreadsheets/d/1C3CXT74ZlgGe6_JY_1olB1XN4rF0dxEuIIF-xsYjHgg/edit?usp=sharing"",""งบกองทุน!cd43"")"),7102)</f>
        <v>7102</v>
      </c>
      <c r="J390" s="136">
        <f>J391</f>
        <v>0</v>
      </c>
      <c r="K390" s="137">
        <f t="shared" ca="1" si="87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IFERROR(__xludf.DUMMYFUNCTION("IMPORTRANGE(""https://docs.google.com/spreadsheets/d/1C3CXT74ZlgGe6_JY_1olB1XN4rF0dxEuIIF-xsYjHgg/edit?usp=sharing"",""งบกองทุน!cd43"")"),7102)</f>
        <v>7102</v>
      </c>
      <c r="J391" s="264">
        <f t="shared" ref="J391:J392" si="89">J393+J401+J407</f>
        <v>0</v>
      </c>
      <c r="K391" s="48">
        <f t="shared" ca="1" si="87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IFERROR(__xludf.DUMMYFUNCTION("IMPORTRANGE(""https://docs.google.com/spreadsheets/d/1C3CXT74ZlgGe6_JY_1olB1XN4rF0dxEuIIF-xsYjHgg/edit?usp=sharing"",""งบกองทุน!cc43"")"),504)</f>
        <v>504</v>
      </c>
      <c r="J392" s="264">
        <f t="shared" si="89"/>
        <v>0</v>
      </c>
      <c r="K392" s="79">
        <f t="shared" ca="1" si="87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90">J395+J397+J399</f>
        <v>0</v>
      </c>
      <c r="K393" s="48">
        <f t="shared" si="87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90"/>
        <v>0</v>
      </c>
      <c r="K394" s="48">
        <f t="shared" si="87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7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7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7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7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7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7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91">+J403+J405</f>
        <v>0</v>
      </c>
      <c r="K401" s="48">
        <f t="shared" si="87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91"/>
        <v>0</v>
      </c>
      <c r="K402" s="48">
        <f t="shared" si="87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7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7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7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7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7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7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IFERROR(__xludf.DUMMYFUNCTION("IMPORTRANGE(""https://docs.google.com/spreadsheets/d/1C3CXT74ZlgGe6_JY_1olB1XN4rF0dxEuIIF-xsYjHgg/edit?usp=sharing"",""งบกองทุน!cz43"")"),0)</f>
        <v>0</v>
      </c>
      <c r="J409" s="136">
        <f ca="1">SUM(J412,J414)</f>
        <v>0</v>
      </c>
      <c r="K409" s="137">
        <f t="shared" ca="1" si="87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IFERROR(__xludf.DUMMYFUNCTION("IMPORTRANGE(""https://docs.google.com/spreadsheets/d/1C3CXT74ZlgGe6_JY_1olB1XN4rF0dxEuIIF-xsYjHgg/edit?usp=sharing"",""งบกองทุน!cz43"")"),0)</f>
        <v>0</v>
      </c>
      <c r="J410" s="149">
        <f t="shared" ref="J410:J411" ca="1" si="92">SUM(J412,J414)</f>
        <v>0</v>
      </c>
      <c r="K410" s="146">
        <f t="shared" ca="1" si="87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IFERROR(__xludf.DUMMYFUNCTION("IMPORTRANGE(""https://docs.google.com/spreadsheets/d/1C3CXT74ZlgGe6_JY_1olB1XN4rF0dxEuIIF-xsYjHgg/edit?usp=sharing"",""งบกองทุน!cy43"")"),0)</f>
        <v>0</v>
      </c>
      <c r="J411" s="149">
        <f t="shared" ca="1" si="92"/>
        <v>0</v>
      </c>
      <c r="K411" s="146">
        <f t="shared" ca="1" si="87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IFERROR(__xludf.DUMMYFUNCTION("IMPORTRANGE(""https://docs.google.com/spreadsheets/d/1C3CXT74ZlgGe6_JY_1olB1XN4rF0dxEuIIF-xsYjHgg/edit?usp=sharing"",""งบกองทุน!db43"")"),0)</f>
        <v>0</v>
      </c>
      <c r="K412" s="48">
        <f t="shared" si="87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IFERROR(__xludf.DUMMYFUNCTION("IMPORTRANGE(""https://docs.google.com/spreadsheets/d/1C3CXT74ZlgGe6_JY_1olB1XN4rF0dxEuIIF-xsYjHgg/edit?usp=sharing"",""งบกองทุน!da43"")"),0)</f>
        <v>0</v>
      </c>
      <c r="K413" s="48">
        <f t="shared" si="87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IFERROR(__xludf.DUMMYFUNCTION("IMPORTRANGE(""https://docs.google.com/spreadsheets/d/1C3CXT74ZlgGe6_JY_1olB1XN4rF0dxEuIIF-xsYjHgg/edit?usp=sharing"",""งบกองทุน!dd43"")"),0)</f>
        <v>0</v>
      </c>
      <c r="K414" s="48">
        <f t="shared" si="87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IFERROR(__xludf.DUMMYFUNCTION("IMPORTRANGE(""https://docs.google.com/spreadsheets/d/1C3CXT74ZlgGe6_JY_1olB1XN4rF0dxEuIIF-xsYjHgg/edit?usp=sharing"",""งบกองทุน!dc43"")"),0)</f>
        <v>0</v>
      </c>
      <c r="K415" s="48">
        <f t="shared" si="87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IFERROR(__xludf.DUMMYFUNCTION("IMPORTRANGE(""https://docs.google.com/spreadsheets/d/1C3CXT74ZlgGe6_JY_1olB1XN4rF0dxEuIIF-xsYjHgg/edit?usp=sharing"",""งบกองทุน!df43"")"),0)</f>
        <v>0</v>
      </c>
      <c r="K416" s="48">
        <f t="shared" si="87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IFERROR(__xludf.DUMMYFUNCTION("IMPORTRANGE(""https://docs.google.com/spreadsheets/d/1C3CXT74ZlgGe6_JY_1olB1XN4rF0dxEuIIF-xsYjHgg/edit?usp=sharing"",""งบกองทุน!de43"")"),0)</f>
        <v>0</v>
      </c>
      <c r="K417" s="48">
        <f t="shared" si="87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3">J416</f>
        <v>0</v>
      </c>
      <c r="J418" s="367">
        <f t="shared" ref="J418:J419" si="94">SUM(J420,J422,J424)</f>
        <v>0</v>
      </c>
      <c r="K418" s="368">
        <f t="shared" ca="1" si="87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3"/>
        <v>0</v>
      </c>
      <c r="J419" s="367">
        <f t="shared" si="94"/>
        <v>0</v>
      </c>
      <c r="K419" s="368">
        <f t="shared" ca="1" si="87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7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7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7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7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7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7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5">I440</f>
        <v>30</v>
      </c>
      <c r="J426" s="256">
        <f t="shared" si="95"/>
        <v>0</v>
      </c>
      <c r="K426" s="257">
        <f ca="1">IF(I426&gt;0,J426*100/I426,0)</f>
        <v>0</v>
      </c>
      <c r="L426" s="258">
        <f t="shared" ref="L426:M426" ca="1" si="96">SUM(L427:L428)</f>
        <v>41140</v>
      </c>
      <c r="M426" s="258">
        <f t="shared" si="96"/>
        <v>0</v>
      </c>
      <c r="N426" s="258">
        <f t="shared" ref="N426:N430" ca="1" si="97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7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8">SUM(L429:L430)</f>
        <v>41140</v>
      </c>
      <c r="M428" s="52">
        <f t="shared" si="98"/>
        <v>0</v>
      </c>
      <c r="N428" s="52">
        <f t="shared" ca="1" si="97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IFERROR(__xludf.DUMMYFUNCTION("IMPORTRANGE(""https://docs.google.com/spreadsheets/d/1C3CXT74ZlgGe6_JY_1olB1XN4rF0dxEuIIF-xsYjHgg/edit?usp=sharing"",""งบกองทุน!dn43"")"),0)</f>
        <v>0</v>
      </c>
      <c r="M429" s="52">
        <v>0</v>
      </c>
      <c r="N429" s="52">
        <f t="shared" ca="1" si="97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IFERROR(__xludf.DUMMYFUNCTION("IMPORTRANGE(""https://docs.google.com/spreadsheets/d/1C3CXT74ZlgGe6_JY_1olB1XN4rF0dxEuIIF-xsYjHgg/edit?usp=sharing"",""งบกองทุน!do43"")"),41140)</f>
        <v>41140</v>
      </c>
      <c r="M430" s="52">
        <f>SUM(M431:M434)</f>
        <v>0</v>
      </c>
      <c r="N430" s="52">
        <f t="shared" ca="1" si="97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IFERROR(__xludf.DUMMYFUNCTION("IMPORTRANGE(""https://docs.google.com/spreadsheets/d/1C3CXT74ZlgGe6_JY_1olB1XN4rF0dxEuIIF-xsYjHgg/edit?usp=sharing"",""งบกองทุน!dq43"")"),30)</f>
        <v>30</v>
      </c>
      <c r="J440" s="67">
        <v>0</v>
      </c>
      <c r="K440" s="48">
        <f t="shared" ref="K440:K441" ca="1" si="99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IFERROR(__xludf.DUMMYFUNCTION("IMPORTRANGE(""https://docs.google.com/spreadsheets/d/1C3CXT74ZlgGe6_JY_1olB1XN4rF0dxEuIIF-xsYjHgg/edit?usp=sharing"",""งบกองทุน!dr43"")"),30)</f>
        <v>30</v>
      </c>
      <c r="J441" s="67">
        <v>0</v>
      </c>
      <c r="K441" s="48">
        <f t="shared" ca="1" si="9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100">SUM(I453,I455)</f>
        <v>5000</v>
      </c>
      <c r="J444" s="256">
        <f t="shared" si="100"/>
        <v>0</v>
      </c>
      <c r="K444" s="257">
        <f ca="1">IF(I444&gt;0,J444*100/I444,0)</f>
        <v>0</v>
      </c>
      <c r="L444" s="258">
        <f t="shared" ref="L444:M444" ca="1" si="101">SUM(L445:L446)</f>
        <v>320000</v>
      </c>
      <c r="M444" s="258">
        <f t="shared" si="101"/>
        <v>0</v>
      </c>
      <c r="N444" s="258">
        <f t="shared" ref="N444:N448" ca="1" si="102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2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3">SUM(L447:L448)</f>
        <v>320000</v>
      </c>
      <c r="M446" s="52">
        <f t="shared" si="103"/>
        <v>0</v>
      </c>
      <c r="N446" s="52">
        <f t="shared" ca="1" si="102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IFERROR(__xludf.DUMMYFUNCTION("IMPORTRANGE(""https://docs.google.com/spreadsheets/d/1C3CXT74ZlgGe6_JY_1olB1XN4rF0dxEuIIF-xsYjHgg/edit?usp=sharing"",""งบกองทุน!dt43"")"),0)</f>
        <v>0</v>
      </c>
      <c r="M447" s="52">
        <v>0</v>
      </c>
      <c r="N447" s="52">
        <f t="shared" ca="1" si="102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IFERROR(__xludf.DUMMYFUNCTION("IMPORTRANGE(""https://docs.google.com/spreadsheets/d/1C3CXT74ZlgGe6_JY_1olB1XN4rF0dxEuIIF-xsYjHgg/edit?usp=sharing"",""งบกองทุน!du43"")"),320000)</f>
        <v>320000</v>
      </c>
      <c r="M448" s="52">
        <f>SUM(M449:M452)</f>
        <v>0</v>
      </c>
      <c r="N448" s="52">
        <f t="shared" ca="1" si="102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09"/>
      <c r="E453" s="310"/>
      <c r="F453" s="310" t="s">
        <v>187</v>
      </c>
      <c r="G453" s="311"/>
      <c r="H453" s="312" t="s">
        <v>105</v>
      </c>
      <c r="I453" s="66">
        <f ca="1">IFERROR(__xludf.DUMMYFUNCTION("IMPORTRANGE(""https://docs.google.com/spreadsheets/d/1C3CXT74ZlgGe6_JY_1olB1XN4rF0dxEuIIF-xsYjHgg/edit?usp=sharing"",""งบกองทุน!dw43"")"),5000)</f>
        <v>5000</v>
      </c>
      <c r="J453" s="66">
        <v>0</v>
      </c>
      <c r="K453" s="232">
        <f t="shared" ref="K453:K457" ca="1" si="104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09"/>
      <c r="E454" s="310"/>
      <c r="F454" s="310"/>
      <c r="G454" s="311"/>
      <c r="H454" s="312" t="s">
        <v>15</v>
      </c>
      <c r="I454" s="66">
        <f ca="1">IFERROR(__xludf.DUMMYFUNCTION("IMPORTRANGE(""https://docs.google.com/spreadsheets/d/1C3CXT74ZlgGe6_JY_1olB1XN4rF0dxEuIIF-xsYjHgg/edit?usp=sharing"",""งบกองทุน!dx43"")"),0)</f>
        <v>0</v>
      </c>
      <c r="J454" s="66">
        <v>0</v>
      </c>
      <c r="K454" s="232">
        <f t="shared" ca="1" si="104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09"/>
      <c r="E455" s="310"/>
      <c r="F455" s="310" t="s">
        <v>188</v>
      </c>
      <c r="G455" s="311"/>
      <c r="H455" s="312" t="s">
        <v>105</v>
      </c>
      <c r="I455" s="66">
        <f ca="1">IFERROR(__xludf.DUMMYFUNCTION("IMPORTRANGE(""https://docs.google.com/spreadsheets/d/1C3CXT74ZlgGe6_JY_1olB1XN4rF0dxEuIIF-xsYjHgg/edit?usp=sharing"",""งบกองทุน!dy43"")"),0)</f>
        <v>0</v>
      </c>
      <c r="J455" s="66">
        <v>0</v>
      </c>
      <c r="K455" s="232">
        <f t="shared" ca="1" si="104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09"/>
      <c r="E456" s="310"/>
      <c r="F456" s="310"/>
      <c r="G456" s="311"/>
      <c r="H456" s="312" t="s">
        <v>15</v>
      </c>
      <c r="I456" s="66">
        <f ca="1">IFERROR(__xludf.DUMMYFUNCTION("IMPORTRANGE(""https://docs.google.com/spreadsheets/d/1C3CXT74ZlgGe6_JY_1olB1XN4rF0dxEuIIF-xsYjHgg/edit?usp=sharing"",""งบกองทุน!dz43"")"),0)</f>
        <v>0</v>
      </c>
      <c r="J456" s="66">
        <v>0</v>
      </c>
      <c r="K456" s="232">
        <f t="shared" ca="1" si="104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3500</v>
      </c>
      <c r="J457" s="226">
        <f>+J466</f>
        <v>0</v>
      </c>
      <c r="K457" s="227">
        <f t="shared" ca="1" si="104"/>
        <v>0</v>
      </c>
      <c r="L457" s="228">
        <f t="shared" ref="L457:M457" ca="1" si="105">SUM(L458:L459)</f>
        <v>160000</v>
      </c>
      <c r="M457" s="228">
        <f t="shared" si="105"/>
        <v>0</v>
      </c>
      <c r="N457" s="228">
        <f t="shared" ref="N457:N461" ca="1" si="106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6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7">SUM(L460:L461)</f>
        <v>160000</v>
      </c>
      <c r="M459" s="52">
        <f t="shared" si="107"/>
        <v>0</v>
      </c>
      <c r="N459" s="52">
        <f t="shared" ca="1" si="106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IFERROR(__xludf.DUMMYFUNCTION("IMPORTRANGE(""https://docs.google.com/spreadsheets/d/1C3CXT74ZlgGe6_JY_1olB1XN4rF0dxEuIIF-xsYjHgg/edit?usp=sharing"",""งบกองทุน!Eb43"")"),0)</f>
        <v>0</v>
      </c>
      <c r="M460" s="52">
        <v>0</v>
      </c>
      <c r="N460" s="52">
        <f t="shared" ca="1" si="106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IFERROR(__xludf.DUMMYFUNCTION("IMPORTRANGE(""https://docs.google.com/spreadsheets/d/1C3CXT74ZlgGe6_JY_1olB1XN4rF0dxEuIIF-xsYjHgg/edit?usp=sharing"",""งบกองทุน!Ec43"")"),160000)</f>
        <v>160000</v>
      </c>
      <c r="M461" s="52">
        <f>SUM(M462:M465)</f>
        <v>0</v>
      </c>
      <c r="N461" s="52">
        <f t="shared" ca="1" si="106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IFERROR(__xludf.DUMMYFUNCTION("IMPORTRANGE(""https://docs.google.com/spreadsheets/d/1C3CXT74ZlgGe6_JY_1olB1XN4rF0dxEuIIF-xsYjHgg/edit?usp=sharing"",""งบกองทุน!Ed43"")"),3500)</f>
        <v>3500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8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8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8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8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8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9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9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10">SUM(L476:L477)</f>
        <v>0</v>
      </c>
      <c r="M475" s="52">
        <f t="shared" si="110"/>
        <v>0</v>
      </c>
      <c r="N475" s="52">
        <f t="shared" ca="1" si="109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IFERROR(__xludf.DUMMYFUNCTION("IMPORTRANGE(""https://docs.google.com/spreadsheets/d/1C3CXT74ZlgGe6_JY_1olB1XN4rF0dxEuIIF-xsYjHgg/edit?usp=sharing"",""งบกองทุน!Ek43"")"),0)</f>
        <v>0</v>
      </c>
      <c r="M476" s="52">
        <v>0</v>
      </c>
      <c r="N476" s="52">
        <f t="shared" ca="1" si="109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IFERROR(__xludf.DUMMYFUNCTION("IMPORTRANGE(""https://docs.google.com/spreadsheets/d/1C3CXT74ZlgGe6_JY_1olB1XN4rF0dxEuIIF-xsYjHgg/edit?usp=sharing"",""งบกองทุน!El43"")"),0)</f>
        <v>0</v>
      </c>
      <c r="M477" s="52">
        <f>SUM(M478:M481)</f>
        <v>0</v>
      </c>
      <c r="N477" s="52">
        <f t="shared" ca="1" si="109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IFERROR(__xludf.DUMMYFUNCTION("IMPORTRANGE(""https://docs.google.com/spreadsheets/d/1C3CXT74ZlgGe6_JY_1olB1XN4rF0dxEuIIF-xsYjHgg/edit?usp=sharing"",""งบกองทุน!Em43"")"),0)</f>
        <v>0</v>
      </c>
      <c r="J482" s="66">
        <f ca="1">IFERROR(__xludf.DUMMYFUNCTION("IMPORTRANGE(""https://docs.google.com/spreadsheets/d/1AGHcLOeeYFL3K4b9R1dSzyJy00PE_ra89DNTVfnxSWM/edit?usp=sharing"",""รวมที่ชุมชน!G32"")"),0)</f>
        <v>0</v>
      </c>
      <c r="K482" s="48">
        <f t="shared" ref="K482:K489" ca="1" si="111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IFERROR(__xludf.DUMMYFUNCTION("IMPORTRANGE(""https://docs.google.com/spreadsheets/d/1C3CXT74ZlgGe6_JY_1olB1XN4rF0dxEuIIF-xsYjHgg/edit?usp=sharing"",""งบกองทุน!En43"")"),0)</f>
        <v>0</v>
      </c>
      <c r="J483" s="66">
        <f ca="1">IFERROR(__xludf.DUMMYFUNCTION("IMPORTRANGE(""https://docs.google.com/spreadsheets/d/1AGHcLOeeYFL3K4b9R1dSzyJy00PE_ra89DNTVfnxSWM/edit?usp=sharing"",""รวมที่ชุมชน!H32"")"),0)</f>
        <v>0</v>
      </c>
      <c r="K483" s="200">
        <f t="shared" ca="1" si="111"/>
        <v>0</v>
      </c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IFERROR(__xludf.DUMMYFUNCTION("IMPORTRANGE(""https://docs.google.com/spreadsheets/d/1C3CXT74ZlgGe6_JY_1olB1XN4rF0dxEuIIF-xsYjHgg/edit?usp=sharing"",""งบกองทุน!Eo43"")"),0)</f>
        <v>0</v>
      </c>
      <c r="J484" s="66">
        <f ca="1">IFERROR(__xludf.DUMMYFUNCTION("IMPORTRANGE(""https://docs.google.com/spreadsheets/d/1AGHcLOeeYFL3K4b9R1dSzyJy00PE_ra89DNTVfnxSWM/edit?usp=sharing"",""รวมที่ชุมชน!J32"")"),0)</f>
        <v>0</v>
      </c>
      <c r="K484" s="48">
        <f t="shared" ca="1" si="111"/>
        <v>0</v>
      </c>
      <c r="L484" s="60"/>
      <c r="M484" s="52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IFERROR(__xludf.DUMMYFUNCTION("IMPORTRANGE(""https://docs.google.com/spreadsheets/d/1C3CXT74ZlgGe6_JY_1olB1XN4rF0dxEuIIF-xsYjHgg/edit?usp=sharing"",""งบกองทุน!Ep43"")"),0)</f>
        <v>0</v>
      </c>
      <c r="J485" s="66">
        <f ca="1">IFERROR(__xludf.DUMMYFUNCTION("IMPORTRANGE(""https://docs.google.com/spreadsheets/d/1AGHcLOeeYFL3K4b9R1dSzyJy00PE_ra89DNTVfnxSWM/edit?usp=sharing"",""รวมที่ชุมชน!L32"")"),0)</f>
        <v>0</v>
      </c>
      <c r="K485" s="200">
        <f t="shared" ca="1" si="111"/>
        <v>0</v>
      </c>
      <c r="L485" s="60"/>
      <c r="M485" s="52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IFERROR(__xludf.DUMMYFUNCTION("IMPORTRANGE(""https://docs.google.com/spreadsheets/d/1C3CXT74ZlgGe6_JY_1olB1XN4rF0dxEuIIF-xsYjHgg/edit?usp=sharing"",""งบกองทุน!Eq43"")"),0)</f>
        <v>0</v>
      </c>
      <c r="J486" s="66">
        <f ca="1">IFERROR(__xludf.DUMMYFUNCTION("IMPORTRANGE(""https://docs.google.com/spreadsheets/d/1AGHcLOeeYFL3K4b9R1dSzyJy00PE_ra89DNTVfnxSWM/edit?usp=sharing"",""รวมที่ชุมชน!S32"")"),0)</f>
        <v>0</v>
      </c>
      <c r="K486" s="48">
        <f t="shared" ca="1" si="111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IFERROR(__xludf.DUMMYFUNCTION("IMPORTRANGE(""https://docs.google.com/spreadsheets/d/1C3CXT74ZlgGe6_JY_1olB1XN4rF0dxEuIIF-xsYjHgg/edit?usp=sharing"",""งบกองทุน!Er43"")"),0)</f>
        <v>0</v>
      </c>
      <c r="J487" s="66">
        <f ca="1">IFERROR(__xludf.DUMMYFUNCTION("IMPORTRANGE(""https://docs.google.com/spreadsheets/d/1AGHcLOeeYFL3K4b9R1dSzyJy00PE_ra89DNTVfnxSWM/edit?usp=sharing"",""รวมที่ชุมชน!U32"")"),0)</f>
        <v>0</v>
      </c>
      <c r="K487" s="200">
        <f t="shared" ca="1" si="111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IFERROR(__xludf.DUMMYFUNCTION("IMPORTRANGE(""https://docs.google.com/spreadsheets/d/1C3CXT74ZlgGe6_JY_1olB1XN4rF0dxEuIIF-xsYjHgg/edit?usp=sharing"",""งบกองทุน!Es43"")"),0)</f>
        <v>0</v>
      </c>
      <c r="J488" s="66">
        <f ca="1">IFERROR(__xludf.DUMMYFUNCTION("IMPORTRANGE(""https://docs.google.com/spreadsheets/d/1AGHcLOeeYFL3K4b9R1dSzyJy00PE_ra89DNTVfnxSWM/edit?usp=sharing"",""รวมที่ชุมชน!V32"")"),0)</f>
        <v>0</v>
      </c>
      <c r="K488" s="48">
        <f t="shared" ca="1" si="111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IFERROR(__xludf.DUMMYFUNCTION("IMPORTRANGE(""https://docs.google.com/spreadsheets/d/1C3CXT74ZlgGe6_JY_1olB1XN4rF0dxEuIIF-xsYjHgg/edit?usp=sharing"",""งบกองทุน!Et43"")"),0)</f>
        <v>0</v>
      </c>
      <c r="J489" s="111">
        <f ca="1">IFERROR(__xludf.DUMMYFUNCTION("IMPORTRANGE(""https://docs.google.com/spreadsheets/d/1AGHcLOeeYFL3K4b9R1dSzyJy00PE_ra89DNTVfnxSWM/edit?usp=sharing"",""รวมที่ชุมชน!X32"")"),0)</f>
        <v>0</v>
      </c>
      <c r="K489" s="345">
        <f t="shared" ca="1" si="111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2">I504</f>
        <v>50</v>
      </c>
      <c r="J490" s="301">
        <f t="shared" si="112"/>
        <v>0</v>
      </c>
      <c r="K490" s="257">
        <f ca="1">IF(I490&gt;0,J490*100/I490,0)</f>
        <v>0</v>
      </c>
      <c r="L490" s="258">
        <f ca="1">SUM(L491,L492)</f>
        <v>5350</v>
      </c>
      <c r="M490" s="258">
        <f>SUM(M491:M492)</f>
        <v>0</v>
      </c>
      <c r="N490" s="258">
        <f t="shared" ref="N490:N494" ca="1" si="113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3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4">SUM(L493:L494)</f>
        <v>5350</v>
      </c>
      <c r="M492" s="52">
        <f t="shared" si="114"/>
        <v>0</v>
      </c>
      <c r="N492" s="52">
        <f t="shared" ca="1" si="113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IFERROR(__xludf.DUMMYFUNCTION("IMPORTRANGE(""https://docs.google.com/spreadsheets/d/1C3CXT74ZlgGe6_JY_1olB1XN4rF0dxEuIIF-xsYjHgg/edit?usp=sharing"",""งบกองทุน!Ev43"")"),0)</f>
        <v>0</v>
      </c>
      <c r="M493" s="52">
        <v>0</v>
      </c>
      <c r="N493" s="52">
        <f t="shared" ca="1" si="113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IFERROR(__xludf.DUMMYFUNCTION("IMPORTRANGE(""https://docs.google.com/spreadsheets/d/1C3CXT74ZlgGe6_JY_1olB1XN4rF0dxEuIIF-xsYjHgg/edit?usp=sharing"",""งบกองทุน!Ew43"")"),5350)</f>
        <v>5350</v>
      </c>
      <c r="M494" s="52">
        <f>SUM(M495:M498)</f>
        <v>0</v>
      </c>
      <c r="N494" s="52">
        <f t="shared" ca="1" si="113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IFERROR(__xludf.DUMMYFUNCTION("IMPORTRANGE(""https://docs.google.com/spreadsheets/d/1C3CXT74ZlgGe6_JY_1olB1XN4rF0dxEuIIF-xsYjHgg/edit?usp=sharing"",""งบกองทุน!EZ43"")"),50)</f>
        <v>50</v>
      </c>
      <c r="J504" s="47">
        <f>+J510</f>
        <v>0</v>
      </c>
      <c r="K504" s="48">
        <f t="shared" ref="K504:K512" ca="1" si="115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5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5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5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5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5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6">I511+I512</f>
        <v>0</v>
      </c>
      <c r="J510" s="66">
        <f t="shared" si="116"/>
        <v>0</v>
      </c>
      <c r="K510" s="48">
        <f t="shared" ca="1" si="115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5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5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IFERROR(__xludf.DUMMYFUNCTION("IMPORTRANGE(""https://docs.google.com/spreadsheets/d/1C3CXT74ZlgGe6_JY_1olB1XN4rF0dxEuIIF-xsYjHgg/edit?usp=sharing"",""งบกองทุน!ff43"")"),0)</f>
        <v>0</v>
      </c>
      <c r="J513" s="47">
        <f>J514</f>
        <v>0</v>
      </c>
      <c r="K513" s="48">
        <f t="shared" ref="K513:K519" ca="1" si="117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8">I515+I516</f>
        <v>0</v>
      </c>
      <c r="J514" s="47">
        <f t="shared" si="118"/>
        <v>0</v>
      </c>
      <c r="K514" s="48">
        <f t="shared" ca="1" si="117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7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7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9">SUM(I518:I519)</f>
        <v>0</v>
      </c>
      <c r="J517" s="66">
        <f t="shared" si="119"/>
        <v>0</v>
      </c>
      <c r="K517" s="48">
        <f t="shared" ca="1" si="117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7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7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IFERROR(__xludf.DUMMYFUNCTION("IMPORTRANGE(""https://docs.google.com/spreadsheets/d/1muirlRDkqiswvy_NRZ3Yh955hx-PF6_HhssUYiSJj8o/edit?usp=sharing"",""กองทุน!D43"")"),4326111.43999999)</f>
        <v>4326111.4399999902</v>
      </c>
      <c r="J521" s="199">
        <f ca="1">IFERROR(__xludf.DUMMYFUNCTION("IMPORTRANGE(""https://docs.google.com/spreadsheets/d/1muirlRDkqiswvy_NRZ3Yh955hx-PF6_HhssUYiSJj8o/edit?usp=sharing"",""กองทุน!F43"")"),0)</f>
        <v>0</v>
      </c>
      <c r="K521" s="200">
        <f t="shared" ref="K521:K528" ca="1" si="120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IFERROR(__xludf.DUMMYFUNCTION("IMPORTRANGE(""https://docs.google.com/spreadsheets/d/1muirlRDkqiswvy_NRZ3Yh955hx-PF6_HhssUYiSJj8o/edit?usp=sharing"",""กองทุน!C43"")"),284)</f>
        <v>284</v>
      </c>
      <c r="J522" s="199">
        <f ca="1">IFERROR(__xludf.DUMMYFUNCTION("IMPORTRANGE(""https://docs.google.com/spreadsheets/d/1muirlRDkqiswvy_NRZ3Yh955hx-PF6_HhssUYiSJj8o/edit?usp=sharing"",""กองทุน!E43"")"),0)</f>
        <v>0</v>
      </c>
      <c r="K522" s="200">
        <f t="shared" ca="1" si="120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IFERROR(__xludf.DUMMYFUNCTION("IMPORTRANGE(""https://docs.google.com/spreadsheets/d/1muirlRDkqiswvy_NRZ3Yh955hx-PF6_HhssUYiSJj8o/edit?usp=sharing"",""กองทุน!I43"")"),1444097.44)</f>
        <v>1444097.44</v>
      </c>
      <c r="J523" s="199">
        <f ca="1">IFERROR(__xludf.DUMMYFUNCTION("IMPORTRANGE(""https://docs.google.com/spreadsheets/d/1muirlRDkqiswvy_NRZ3Yh955hx-PF6_HhssUYiSJj8o/edit?usp=sharing"",""กองทุน!K43"")"),31701.7)</f>
        <v>31701.7</v>
      </c>
      <c r="K523" s="200">
        <f t="shared" ca="1" si="120"/>
        <v>2.1952604527849591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IFERROR(__xludf.DUMMYFUNCTION("IMPORTRANGE(""https://docs.google.com/spreadsheets/d/1muirlRDkqiswvy_NRZ3Yh955hx-PF6_HhssUYiSJj8o/edit?usp=sharing"",""กองทุน!H43"")"),67)</f>
        <v>67</v>
      </c>
      <c r="J524" s="199">
        <f ca="1">IFERROR(__xludf.DUMMYFUNCTION("IMPORTRANGE(""https://docs.google.com/spreadsheets/d/1muirlRDkqiswvy_NRZ3Yh955hx-PF6_HhssUYiSJj8o/edit?usp=sharing"",""กองทุน!J43"")"),6)</f>
        <v>6</v>
      </c>
      <c r="K524" s="200">
        <f t="shared" ca="1" si="120"/>
        <v>8.9552238805970141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IFERROR(__xludf.DUMMYFUNCTION("IMPORTRANGE(""https://docs.google.com/spreadsheets/d/1muirlRDkqiswvy_NRZ3Yh955hx-PF6_HhssUYiSJj8o/edit?usp=sharing"",""กองทุน!N43"")"),0)</f>
        <v>0</v>
      </c>
      <c r="J525" s="199">
        <f ca="1">IFERROR(__xludf.DUMMYFUNCTION("IMPORTRANGE(""https://docs.google.com/spreadsheets/d/1muirlRDkqiswvy_NRZ3Yh955hx-PF6_HhssUYiSJj8o/edit?usp=sharing"",""กองทุน!P43"")"),0)</f>
        <v>0</v>
      </c>
      <c r="K525" s="200">
        <f t="shared" ca="1" si="120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IFERROR(__xludf.DUMMYFUNCTION("IMPORTRANGE(""https://docs.google.com/spreadsheets/d/1muirlRDkqiswvy_NRZ3Yh955hx-PF6_HhssUYiSJj8o/edit?usp=sharing"",""กองทุน!M43"")"),0)</f>
        <v>0</v>
      </c>
      <c r="J526" s="199">
        <f ca="1">IFERROR(__xludf.DUMMYFUNCTION("IMPORTRANGE(""https://docs.google.com/spreadsheets/d/1muirlRDkqiswvy_NRZ3Yh955hx-PF6_HhssUYiSJj8o/edit?usp=sharing"",""กองทุน!O43"")"),0)</f>
        <v>0</v>
      </c>
      <c r="K526" s="200">
        <f t="shared" ca="1" si="120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IFERROR(__xludf.DUMMYFUNCTION("IMPORTRANGE(""https://docs.google.com/spreadsheets/d/1muirlRDkqiswvy_NRZ3Yh955hx-PF6_HhssUYiSJj8o/edit?usp=sharing"",""กองทุน!S43"")"),2400000)</f>
        <v>2400000</v>
      </c>
      <c r="J527" s="199">
        <f ca="1">IFERROR(__xludf.DUMMYFUNCTION("IMPORTRANGE(""https://docs.google.com/spreadsheets/d/1muirlRDkqiswvy_NRZ3Yh955hx-PF6_HhssUYiSJj8o/edit?usp=sharing"",""กองทุน!U43"")"),0)</f>
        <v>0</v>
      </c>
      <c r="K527" s="200">
        <f t="shared" ca="1" si="120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IFERROR(__xludf.DUMMYFUNCTION("IMPORTRANGE(""https://docs.google.com/spreadsheets/d/1muirlRDkqiswvy_NRZ3Yh955hx-PF6_HhssUYiSJj8o/edit?usp=sharing"",""กองทุน!R43"")"),60)</f>
        <v>60</v>
      </c>
      <c r="J528" s="321">
        <f ca="1">IFERROR(__xludf.DUMMYFUNCTION("IMPORTRANGE(""https://docs.google.com/spreadsheets/d/1muirlRDkqiswvy_NRZ3Yh955hx-PF6_HhssUYiSJj8o/edit?usp=sharing"",""กองทุน!T43"")"),0)</f>
        <v>0</v>
      </c>
      <c r="K528" s="345">
        <f t="shared" ca="1" si="120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228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2954465</v>
      </c>
      <c r="M6" s="16">
        <f t="shared" si="0"/>
        <v>126690</v>
      </c>
      <c r="N6" s="17">
        <f ca="1">IF(L6&gt;0,M6*100/L6,0)</f>
        <v>4.2880859986495015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753100</v>
      </c>
      <c r="M9" s="40">
        <f>SUM(M11:M12)</f>
        <v>11000</v>
      </c>
      <c r="N9" s="39">
        <f ca="1">IF(L9&gt;0,M9*100/L9,0)</f>
        <v>1.4606293984862568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63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IFERROR(__xludf.DUMMYFUNCTION("IMPORTRANGE(""https://docs.google.com/spreadsheets/d/1C3CXT74ZlgGe6_JY_1olB1XN4rF0dxEuIIF-xsYjHgg/edit?usp=sharing"",""พรบ!C44"")"),753100)</f>
        <v>753100</v>
      </c>
      <c r="M12" s="49">
        <f>SUM(M13:M14)</f>
        <v>11000</v>
      </c>
      <c r="N12" s="49">
        <f t="shared" ca="1" si="4"/>
        <v>1.4606293984862568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IFERROR(__xludf.DUMMYFUNCTION("IMPORTRANGE(""https://docs.google.com/spreadsheets/d/1C3CXT74ZlgGe6_JY_1olB1XN4rF0dxEuIIF-xsYjHgg/edit?usp=sharing"",""พรบ!D44"")"),189500)</f>
        <v>189500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IFERROR(__xludf.DUMMYFUNCTION("IMPORTRANGE(""https://docs.google.com/spreadsheets/d/1C3CXT74ZlgGe6_JY_1olB1XN4rF0dxEuIIF-xsYjHgg/edit?usp=sharing"",""พรบ!E44"")"),563600)</f>
        <v>563600</v>
      </c>
      <c r="M14" s="53">
        <v>11000</v>
      </c>
      <c r="N14" s="52">
        <f t="shared" ca="1" si="4"/>
        <v>1.9517388218594749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63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IFERROR(__xludf.DUMMYFUNCTION("IMPORTRANGE(""https://docs.google.com/spreadsheets/d/1C3CXT74ZlgGe6_JY_1olB1XN4rF0dxEuIIF-xsYjHgg/edit?usp=sharing"",""พรบ!H44"")"),1)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IFERROR(__xludf.DUMMYFUNCTION("IMPORTRANGE(""https://docs.google.com/spreadsheets/d/1C3CXT74ZlgGe6_JY_1olB1XN4rF0dxEuIIF-xsYjHgg/edit?usp=sharing"",""พรบ!I44"")"),63)</f>
        <v>63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IFERROR(__xludf.DUMMYFUNCTION("IMPORTRANGE(""https://docs.google.com/spreadsheets/d/1C3CXT74ZlgGe6_JY_1olB1XN4rF0dxEuIIF-xsYjHgg/edit?usp=sharing"",""พรบ!J44"")"),0)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IFERROR(__xludf.DUMMYFUNCTION("IMPORTRANGE(""https://docs.google.com/spreadsheets/d/1C3CXT74ZlgGe6_JY_1olB1XN4rF0dxEuIIF-xsYjHgg/edit?usp=sharing"",""พรบ!K44"")"),0)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IFERROR(__xludf.DUMMYFUNCTION("IMPORTRANGE(""https://docs.google.com/spreadsheets/d/1C3CXT74ZlgGe6_JY_1olB1XN4rF0dxEuIIF-xsYjHgg/edit?usp=sharing"",""พรบ!L44"")"),0)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IFERROR(__xludf.DUMMYFUNCTION("IMPORTRANGE(""https://docs.google.com/spreadsheets/d/1C3CXT74ZlgGe6_JY_1olB1XN4rF0dxEuIIF-xsYjHgg/edit?usp=sharing"",""พรบ!M44"")"),0)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IFERROR(__xludf.DUMMYFUNCTION("IMPORTRANGE(""https://docs.google.com/spreadsheets/d/1C3CXT74ZlgGe6_JY_1olB1XN4rF0dxEuIIF-xsYjHgg/edit?usp=sharing"",""พรบ!Q44"")"),0)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IFERROR(__xludf.DUMMYFUNCTION("IMPORTRANGE(""https://docs.google.com/spreadsheets/d/1C3CXT74ZlgGe6_JY_1olB1XN4rF0dxEuIIF-xsYjHgg/edit?usp=sharing"",""พรบ!S44"")"),0)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IFERROR(__xludf.DUMMYFUNCTION("IMPORTRANGE(""https://docs.google.com/spreadsheets/d/1C3CXT74ZlgGe6_JY_1olB1XN4rF0dxEuIIF-xsYjHgg/edit?usp=sharing"",""พรบ!T44"")"),0)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IFERROR(__xludf.DUMMYFUNCTION("IMPORTRANGE(""https://docs.google.com/spreadsheets/d/1C3CXT74ZlgGe6_JY_1olB1XN4rF0dxEuIIF-xsYjHgg/edit?usp=sharing"",""พรบ!U44"")"),0)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IFERROR(__xludf.DUMMYFUNCTION("IMPORTRANGE(""https://docs.google.com/spreadsheets/d/1C3CXT74ZlgGe6_JY_1olB1XN4rF0dxEuIIF-xsYjHgg/edit?usp=sharing"",""พรบ!V44"")"),0)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IFERROR(__xludf.DUMMYFUNCTION("IMPORTRANGE(""https://docs.google.com/spreadsheets/d/1C3CXT74ZlgGe6_JY_1olB1XN4rF0dxEuIIF-xsYjHgg/edit?usp=sharing"",""พรบ!W44"")"),0)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5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IFERROR(__xludf.DUMMYFUNCTION("IMPORTRANGE(""https://docs.google.com/spreadsheets/d/1C3CXT74ZlgGe6_JY_1olB1XN4rF0dxEuIIF-xsYjHgg/edit?usp=sharing"",""พรบ!Y44"")"),0)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IFERROR(__xludf.DUMMYFUNCTION("IMPORTRANGE(""https://docs.google.com/spreadsheets/d/1C3CXT74ZlgGe6_JY_1olB1XN4rF0dxEuIIF-xsYjHgg/edit?usp=sharing"",""พรบ!Z44"")"),82440)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IFERROR(__xludf.DUMMYFUNCTION("IMPORTRANGE(""https://docs.google.com/spreadsheets/d/1C3CXT74ZlgGe6_JY_1olB1XN4rF0dxEuIIF-xsYjHgg/edit?usp=sharing"",""พรบ!AA44"")"),20)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98500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98500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IFERROR(__xludf.DUMMYFUNCTION("IMPORTRANGE(""https://docs.google.com/spreadsheets/d/1C3CXT74ZlgGe6_JY_1olB1XN4rF0dxEuIIF-xsYjHgg/edit?usp=sharing"",""พรบ!AD44"")"),0)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98500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IFERROR(__xludf.DUMMYFUNCTION("IMPORTRANGE(""https://docs.google.com/spreadsheets/d/1C3CXT74ZlgGe6_JY_1olB1XN4rF0dxEuIIF-xsYjHgg/edit?usp=sharing"",""พรบ!AH44"")"),42000)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IFERROR(__xludf.DUMMYFUNCTION("IMPORTRANGE(""https://docs.google.com/spreadsheets/d/1C3CXT74ZlgGe6_JY_1olB1XN4rF0dxEuIIF-xsYjHgg/edit?usp=sharing"",""พรบ!AI44"")"),3)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IFERROR(__xludf.DUMMYFUNCTION("IMPORTRANGE(""https://docs.google.com/spreadsheets/d/1C3CXT74ZlgGe6_JY_1olB1XN4rF0dxEuIIF-xsYjHgg/edit?usp=sharing"",""กปร!C44"")"),36000)</f>
        <v>36000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IFERROR(__xludf.DUMMYFUNCTION("IMPORTRANGE(""https://docs.google.com/spreadsheets/d/1C3CXT74ZlgGe6_JY_1olB1XN4rF0dxEuIIF-xsYjHgg/edit?usp=sharing"",""พรบ!AJ44"")"),15000)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/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1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1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IFERROR(__xludf.DUMMYFUNCTION("IMPORTRANGE(""https://docs.google.com/spreadsheets/d/1C3CXT74ZlgGe6_JY_1olB1XN4rF0dxEuIIF-xsYjHgg/edit?usp=sharing"",""พรบ!AK44"")"),1)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IFERROR(__xludf.DUMMYFUNCTION("IMPORTRANGE(""https://docs.google.com/spreadsheets/d/1C3CXT74ZlgGe6_JY_1olB1XN4rF0dxEuIIF-xsYjHgg/edit?usp=sharing"",""กปร!D44"")"),5000)</f>
        <v>5000</v>
      </c>
      <c r="M110" s="360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IFERROR(__xludf.DUMMYFUNCTION("IMPORTRANGE(""https://docs.google.com/spreadsheets/d/1C3CXT74ZlgGe6_JY_1olB1XN4rF0dxEuIIF-xsYjHgg/edit?usp=sharing"",""พรบ!AL44"")"),1)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IFERROR(__xludf.DUMMYFUNCTION("IMPORTRANGE(""https://docs.google.com/spreadsheets/d/1C3CXT74ZlgGe6_JY_1olB1XN4rF0dxEuIIF-xsYjHgg/edit?usp=sharing"",""กปร!E44"")"),8000)</f>
        <v>8000</v>
      </c>
      <c r="M111" s="360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34000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IFERROR(__xludf.DUMMYFUNCTION("IMPORTRANGE(""https://docs.google.com/spreadsheets/d/1C3CXT74ZlgGe6_JY_1olB1XN4rF0dxEuIIF-xsYjHgg/edit?usp=sharing"",""พรบ!AM44"")"),34000)</f>
        <v>34000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IFERROR(__xludf.DUMMYFUNCTION("IMPORTRANGE(""https://docs.google.com/spreadsheets/d/1C3CXT74ZlgGe6_JY_1olB1XN4rF0dxEuIIF-xsYjHgg/edit?usp=sharing"",""พรบ!AO44"")"),100000)</f>
        <v>100000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IFERROR(__xludf.DUMMYFUNCTION("IMPORTRANGE(""https://docs.google.com/spreadsheets/d/1C3CXT74ZlgGe6_JY_1olB1XN4rF0dxEuIIF-xsYjHgg/edit?usp=sharing"",""พรบ!AP44"")"),100000)</f>
        <v>100000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IFERROR(__xludf.DUMMYFUNCTION("IMPORTRANGE(""https://docs.google.com/spreadsheets/d/1C3CXT74ZlgGe6_JY_1olB1XN4rF0dxEuIIF-xsYjHgg/edit?usp=sharing"",""กปร!F44"")"),25000)</f>
        <v>25000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IFERROR(__xludf.DUMMYFUNCTION("IMPORTRANGE(""https://docs.google.com/spreadsheets/d/1C3CXT74ZlgGe6_JY_1olB1XN4rF0dxEuIIF-xsYjHgg/edit?usp=sharing"",""พรบ!AQ44"")"),0)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IFERROR(__xludf.DUMMYFUNCTION("IMPORTRANGE(""https://docs.google.com/spreadsheets/d/1C3CXT74ZlgGe6_JY_1olB1XN4rF0dxEuIIF-xsYjHgg/edit?usp=sharing"",""กปร!G44"")"),0)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IFERROR(__xludf.DUMMYFUNCTION("IMPORTRANGE(""https://docs.google.com/spreadsheets/d/1C3CXT74ZlgGe6_JY_1olB1XN4rF0dxEuIIF-xsYjHgg/edit?usp=sharing"",""พรบ!AY44"")"),21125)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IFERROR(__xludf.DUMMYFUNCTION("IMPORTRANGE(""https://docs.google.com/spreadsheets/d/1C3CXT74ZlgGe6_JY_1olB1XN4rF0dxEuIIF-xsYjHgg/edit?usp=sharing"",""พรบ!BA44"")"),15)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89000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89000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IFERROR(__xludf.DUMMYFUNCTION("IMPORTRANGE(""https://docs.google.com/spreadsheets/d/1C3CXT74ZlgGe6_JY_1olB1XN4rF0dxEuIIF-xsYjHgg/edit?usp=sharing"",""พรบ!BE44"")"),89000)</f>
        <v>89000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1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1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IFERROR(__xludf.DUMMYFUNCTION("IMPORTRANGE(""https://docs.google.com/spreadsheets/d/1C3CXT74ZlgGe6_JY_1olB1XN4rF0dxEuIIF-xsYjHgg/edit?usp=sharing"",""พรบ!BF44"")"),1)</f>
        <v>1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IFERROR(__xludf.DUMMYFUNCTION("IMPORTRANGE(""https://docs.google.com/spreadsheets/d/1C3CXT74ZlgGe6_JY_1olB1XN4rF0dxEuIIF-xsYjHgg/edit?usp=sharing"",""พรบ!BG44"")"),25)</f>
        <v>25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IFERROR(__xludf.DUMMYFUNCTION("IMPORTRANGE(""https://docs.google.com/spreadsheets/d/1C3CXT74ZlgGe6_JY_1olB1XN4rF0dxEuIIF-xsYjHgg/edit?usp=sharing"",""พรบ!BH44"")"),25)</f>
        <v>25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IFERROR(__xludf.DUMMYFUNCTION("IMPORTRANGE(""https://docs.google.com/spreadsheets/d/1C3CXT74ZlgGe6_JY_1olB1XN4rF0dxEuIIF-xsYjHgg/edit?usp=sharing"",""พรบ!BI44"")"),1)</f>
        <v>1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447600</v>
      </c>
      <c r="M185" s="179">
        <f>SUM(M186:M187)</f>
        <v>18500</v>
      </c>
      <c r="N185" s="178">
        <f ca="1">IF(L185&gt;0,M185*100/L185,0)</f>
        <v>4.1331546023235033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447600</v>
      </c>
      <c r="M187" s="49">
        <f t="shared" si="43"/>
        <v>18500</v>
      </c>
      <c r="N187" s="49">
        <f t="shared" ca="1" si="42"/>
        <v>4.1331546023235033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IFERROR(__xludf.DUMMYFUNCTION("IMPORTRANGE(""https://docs.google.com/spreadsheets/d/1C3CXT74ZlgGe6_JY_1olB1XN4rF0dxEuIIF-xsYjHgg/edit?usp=sharing"",""พรบ!BK44"")"),264000)</f>
        <v>264000</v>
      </c>
      <c r="M188" s="53">
        <v>18500</v>
      </c>
      <c r="N188" s="52">
        <f t="shared" ca="1" si="42"/>
        <v>7.0075757575757578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IFERROR(__xludf.DUMMYFUNCTION("IMPORTRANGE(""https://docs.google.com/spreadsheets/d/1C3CXT74ZlgGe6_JY_1olB1XN4rF0dxEuIIF-xsYjHgg/edit?usp=sharing"",""พรบ!BL44"")"),183600)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IFERROR(__xludf.DUMMYFUNCTION("IMPORTRANGE(""https://docs.google.com/spreadsheets/d/1C3CXT74ZlgGe6_JY_1olB1XN4rF0dxEuIIF-xsYjHgg/edit?usp=sharing"",""พรบ!BM44"")"),20)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IFERROR(__xludf.DUMMYFUNCTION("IMPORTRANGE(""https://docs.google.com/spreadsheets/d/1C3CXT74ZlgGe6_JY_1olB1XN4rF0dxEuIIF-xsYjHgg/edit?usp=sharing"",""พรบ!BQ44"")"),0)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IFERROR(__xludf.DUMMYFUNCTION("IMPORTRANGE(""https://docs.google.com/spreadsheets/d/1C3CXT74ZlgGe6_JY_1olB1XN4rF0dxEuIIF-xsYjHgg/edit?usp=sharing"",""พรบ!BR44"")"),0)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880</v>
      </c>
      <c r="J228" s="197">
        <f ca="1">J240</f>
        <v>0</v>
      </c>
      <c r="K228" s="178">
        <f ca="1">IF(I228&gt;0,J228*100/I228,0)</f>
        <v>0</v>
      </c>
      <c r="L228" s="179">
        <f ca="1">L229+L230</f>
        <v>1462700</v>
      </c>
      <c r="M228" s="179">
        <f>SUM(M229:M230)</f>
        <v>97190</v>
      </c>
      <c r="N228" s="178">
        <f ca="1">IF(L228&gt;0,M228*100/L228,0)</f>
        <v>6.6445614274970941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1462700</v>
      </c>
      <c r="M230" s="52">
        <f t="shared" si="51"/>
        <v>97190</v>
      </c>
      <c r="N230" s="52">
        <f t="shared" ca="1" si="50"/>
        <v>6.6445614274970941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IFERROR(__xludf.DUMMYFUNCTION("IMPORTRANGE(""https://docs.google.com/spreadsheets/d/1C3CXT74ZlgGe6_JY_1olB1XN4rF0dxEuIIF-xsYjHgg/edit?usp=sharing"",""พรบ!BX44"")"),442800)</f>
        <v>442800</v>
      </c>
      <c r="M231" s="53">
        <v>23300</v>
      </c>
      <c r="N231" s="52">
        <f t="shared" ca="1" si="50"/>
        <v>5.2619692863595304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IFERROR(__xludf.DUMMYFUNCTION("IMPORTRANGE(""https://docs.google.com/spreadsheets/d/1C3CXT74ZlgGe6_JY_1olB1XN4rF0dxEuIIF-xsYjHgg/edit?usp=sharing"",""พรบ!BY44"")"),1019900)</f>
        <v>1019900</v>
      </c>
      <c r="M232" s="53">
        <v>73890</v>
      </c>
      <c r="N232" s="52">
        <f t="shared" ca="1" si="50"/>
        <v>7.2448279243063043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IFERROR(__xludf.DUMMYFUNCTION("IMPORTRANGE(""https://docs.google.com/spreadsheets/d/1AGHcLOeeYFL3K4b9R1dSzyJy00PE_ra89DNTVfnxSWM/edit?usp=sharing"",""รวมที่ทำกิน!J33"")"),0)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IFERROR(__xludf.DUMMYFUNCTION("IMPORTRANGE(""https://docs.google.com/spreadsheets/d/1C3CXT74ZlgGe6_JY_1olB1XN4rF0dxEuIIF-xsYjHgg/edit?usp=sharing"",""พรบ!BZ44"")"),7600)</f>
        <v>7600</v>
      </c>
      <c r="J235" s="66">
        <f ca="1">IFERROR(__xludf.DUMMYFUNCTION("IMPORTRANGE(""https://docs.google.com/spreadsheets/d/1AGHcLOeeYFL3K4b9R1dSzyJy00PE_ra89DNTVfnxSWM/edit?usp=sharing"",""รวมที่ทำกิน!L33"")"),0)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IFERROR(__xludf.DUMMYFUNCTION("IMPORTRANGE(""https://docs.google.com/spreadsheets/d/1C3CXT74ZlgGe6_JY_1olB1XN4rF0dxEuIIF-xsYjHgg/edit?usp=sharing"",""พรบ!CA44"")"),880)</f>
        <v>880</v>
      </c>
      <c r="J236" s="66">
        <f ca="1">IFERROR(__xludf.DUMMYFUNCTION("IMPORTRANGE(""https://docs.google.com/spreadsheets/d/1AGHcLOeeYFL3K4b9R1dSzyJy00PE_ra89DNTVfnxSWM/edit?usp=sharing"",""รวมที่ทำกิน!O33"")"),0)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IFERROR(__xludf.DUMMYFUNCTION("IMPORTRANGE(""https://docs.google.com/spreadsheets/d/1AGHcLOeeYFL3K4b9R1dSzyJy00PE_ra89DNTVfnxSWM/edit?usp=sharing"",""รวมที่ทำกิน!Q33"")"),0)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IFERROR(__xludf.DUMMYFUNCTION("IMPORTRANGE(""https://docs.google.com/spreadsheets/d/1C3CXT74ZlgGe6_JY_1olB1XN4rF0dxEuIIF-xsYjHgg/edit?usp=sharing"",""พรบ!CB44"")"),880)</f>
        <v>880</v>
      </c>
      <c r="J238" s="66">
        <f ca="1">IFERROR(__xludf.DUMMYFUNCTION("IMPORTRANGE(""https://docs.google.com/spreadsheets/d/1AGHcLOeeYFL3K4b9R1dSzyJy00PE_ra89DNTVfnxSWM/edit?usp=sharing"",""รวมที่ทำกิน!S33"")"),0)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IFERROR(__xludf.DUMMYFUNCTION("IMPORTRANGE(""https://docs.google.com/spreadsheets/d/1C3CXT74ZlgGe6_JY_1olB1XN4rF0dxEuIIF-xsYjHgg/edit?usp=sharing"",""พรบ!CC44"")"),880)</f>
        <v>880</v>
      </c>
      <c r="J240" s="66">
        <f ca="1">IFERROR(__xludf.DUMMYFUNCTION("IMPORTRANGE(""https://docs.google.com/spreadsheets/d/1AGHcLOeeYFL3K4b9R1dSzyJy00PE_ra89DNTVfnxSWM/edit?usp=sharing"",""รวมที่ทำกิน!W33"")"),0)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IFERROR(__xludf.DUMMYFUNCTION("IMPORTRANGE(""https://docs.google.com/spreadsheets/d/1AGHcLOeeYFL3K4b9R1dSzyJy00PE_ra89DNTVfnxSWM/edit?usp=sharing"",""รวมที่ทำกิน!Y33"")"),0)</f>
        <v>0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3891197</v>
      </c>
      <c r="M242" s="213">
        <f t="shared" si="53"/>
        <v>40299.94</v>
      </c>
      <c r="N242" s="213">
        <f ca="1">+IF(L242&gt;0,M242*100/L242,0)</f>
        <v>1.0356694867928815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550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810030</v>
      </c>
      <c r="M244" s="228">
        <f t="shared" si="56"/>
        <v>9899.99</v>
      </c>
      <c r="N244" s="228">
        <f ca="1">+IF(L244&gt;0,M244*100/L244,0)</f>
        <v>1.2221757218868436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55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810030</v>
      </c>
      <c r="M247" s="49">
        <f t="shared" si="58"/>
        <v>9899.99</v>
      </c>
      <c r="N247" s="49">
        <f t="shared" ca="1" si="57"/>
        <v>1.2221757218868436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IFERROR(__xludf.DUMMYFUNCTION("IMPORTRANGE(""https://docs.google.com/spreadsheets/d/1C3CXT74ZlgGe6_JY_1olB1XN4rF0dxEuIIF-xsYjHgg/edit?usp=sharing"",""งบกองทุน!e44"")"),810030)</f>
        <v>810030</v>
      </c>
      <c r="M249" s="52">
        <f>SUM(M250:M253)</f>
        <v>9899.99</v>
      </c>
      <c r="N249" s="52">
        <f t="shared" ca="1" si="57"/>
        <v>1.2221757218868436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9899.99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550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IFERROR(__xludf.DUMMYFUNCTION("IMPORTRANGE(""https://docs.google.com/spreadsheets/d/1C3CXT74ZlgGe6_JY_1olB1XN4rF0dxEuIIF-xsYjHgg/edit?usp=sharing"",""งบกองทุน!H44"")"),55)</f>
        <v>55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IFERROR(__xludf.DUMMYFUNCTION("IMPORTRANGE(""https://docs.google.com/spreadsheets/d/1C3CXT74ZlgGe6_JY_1olB1XN4rF0dxEuIIF-xsYjHgg/edit?usp=sharing"",""งบกองทุน!i44"")"),0)</f>
        <v>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55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IFERROR(__xludf.DUMMYFUNCTION("IMPORTRANGE(""https://docs.google.com/spreadsheets/d/1C3CXT74ZlgGe6_JY_1olB1XN4rF0dxEuIIF-xsYjHgg/edit?usp=sharing"",""งบกองทุน!k44"")"),550)</f>
        <v>550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55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550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IFERROR(__xludf.DUMMYFUNCTION("IMPORTRANGE(""https://docs.google.com/spreadsheets/d/1C3CXT74ZlgGe6_JY_1olB1XN4rF0dxEuIIF-xsYjHgg/edit?usp=sharing"",""งบกองทุน!o44"")"),550)</f>
        <v>550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IFERROR(__xludf.DUMMYFUNCTION("IMPORTRANGE(""https://docs.google.com/spreadsheets/d/1C3CXT74ZlgGe6_JY_1olB1XN4rF0dxEuIIF-xsYjHgg/edit?usp=sharing"",""งบกองทุน!p44"")"),0)</f>
        <v>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8799.98</v>
      </c>
      <c r="N275" s="228">
        <f ca="1">+IF(L275&gt;0,M275*100/L275,0)</f>
        <v>0.85559639093065765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8799.98</v>
      </c>
      <c r="N278" s="49">
        <f t="shared" ca="1" si="65"/>
        <v>0.85559639093065765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IFERROR(__xludf.DUMMYFUNCTION("IMPORTRANGE(""https://docs.google.com/spreadsheets/d/1C3CXT74ZlgGe6_JY_1olB1XN4rF0dxEuIIF-xsYjHgg/edit?usp=sharing"",""งบกองทุน!s44"")"),1028520)</f>
        <v>1028520</v>
      </c>
      <c r="M280" s="52">
        <f>SUM(M281:M284)</f>
        <v>8799.98</v>
      </c>
      <c r="N280" s="52">
        <f t="shared" ca="1" si="65"/>
        <v>0.85559639093065765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8799.98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IFERROR(__xludf.DUMMYFUNCTION("IMPORTRANGE(""https://docs.google.com/spreadsheets/d/1C3CXT74ZlgGe6_JY_1olB1XN4rF0dxEuIIF-xsYjHgg/edit?usp=sharing"",""งบกองทุน!v44"")"),100)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IFERROR(__xludf.DUMMYFUNCTION("IMPORTRANGE(""https://docs.google.com/spreadsheets/d/1C3CXT74ZlgGe6_JY_1olB1XN4rF0dxEuIIF-xsYjHgg/edit?usp=sharing"",""งบกองทุน!w44"")"),1000)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IFERROR(__xludf.DUMMYFUNCTION("IMPORTRANGE(""https://docs.google.com/spreadsheets/d/1C3CXT74ZlgGe6_JY_1olB1XN4rF0dxEuIIF-xsYjHgg/edit?usp=sharing"",""งบกองทุน!x44"")"),100)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225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230070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75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230070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IFERROR(__xludf.DUMMYFUNCTION("IMPORTRANGE(""https://docs.google.com/spreadsheets/d/1C3CXT74ZlgGe6_JY_1olB1XN4rF0dxEuIIF-xsYjHgg/edit?usp=sharing"",""งบกองทุน!aa44"")"),230070)</f>
        <v>230070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75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IFERROR(__xludf.DUMMYFUNCTION("IMPORTRANGE(""https://docs.google.com/spreadsheets/d/1C3CXT74ZlgGe6_JY_1olB1XN4rF0dxEuIIF-xsYjHgg/edit?usp=sharing"",""งบกองทุน!ae44"")"),0)</f>
        <v>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IFERROR(__xludf.DUMMYFUNCTION("IMPORTRANGE(""https://docs.google.com/spreadsheets/d/1C3CXT74ZlgGe6_JY_1olB1XN4rF0dxEuIIF-xsYjHgg/edit?usp=sharing"",""งบกองทุน!ad44"")"),0)</f>
        <v>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IFERROR(__xludf.DUMMYFUNCTION("IMPORTRANGE(""https://docs.google.com/spreadsheets/d/1C3CXT74ZlgGe6_JY_1olB1XN4rF0dxEuIIF-xsYjHgg/edit?usp=sharing"",""งบกองทุน!af44"")"),0)</f>
        <v>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IFERROR(__xludf.DUMMYFUNCTION("IMPORTRANGE(""https://docs.google.com/spreadsheets/d/1C3CXT74ZlgGe6_JY_1olB1XN4rF0dxEuIIF-xsYjHgg/edit?usp=sharing"",""งบกองทุน!ag44"")"),0)</f>
        <v>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IFERROR(__xludf.DUMMYFUNCTION("IMPORTRANGE(""https://docs.google.com/spreadsheets/d/1C3CXT74ZlgGe6_JY_1olB1XN4rF0dxEuIIF-xsYjHgg/edit?usp=sharing"",""งบกองทุน!ai44"")"),65)</f>
        <v>65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IFERROR(__xludf.DUMMYFUNCTION("IMPORTRANGE(""https://docs.google.com/spreadsheets/d/1C3CXT74ZlgGe6_JY_1olB1XN4rF0dxEuIIF-xsYjHgg/edit?usp=sharing"",""งบกองทุน!ah44"")"),195)</f>
        <v>195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IFERROR(__xludf.DUMMYFUNCTION("IMPORTRANGE(""https://docs.google.com/spreadsheets/d/1C3CXT74ZlgGe6_JY_1olB1XN4rF0dxEuIIF-xsYjHgg/edit?usp=sharing"",""งบกองทุน!aj44"")"),65)</f>
        <v>65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IFERROR(__xludf.DUMMYFUNCTION("IMPORTRANGE(""https://docs.google.com/spreadsheets/d/1C3CXT74ZlgGe6_JY_1olB1XN4rF0dxEuIIF-xsYjHgg/edit?usp=sharing"",""งบกองทุน!ak44"")"),65)</f>
        <v>65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IFERROR(__xludf.DUMMYFUNCTION("IMPORTRANGE(""https://docs.google.com/spreadsheets/d/1C3CXT74ZlgGe6_JY_1olB1XN4rF0dxEuIIF-xsYjHgg/edit?usp=sharing"",""งบกองทุน!al44"")"),65)</f>
        <v>65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IFERROR(__xludf.DUMMYFUNCTION("IMPORTRANGE(""https://docs.google.com/spreadsheets/d/1C3CXT74ZlgGe6_JY_1olB1XN4rF0dxEuIIF-xsYjHgg/edit?usp=sharing"",""งบกองทุน!an44"")"),10)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IFERROR(__xludf.DUMMYFUNCTION("IMPORTRANGE(""https://docs.google.com/spreadsheets/d/1C3CXT74ZlgGe6_JY_1olB1XN4rF0dxEuIIF-xsYjHgg/edit?usp=sharing"",""งบกองทุน!am44"")"),30)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IFERROR(__xludf.DUMMYFUNCTION("IMPORTRANGE(""https://docs.google.com/spreadsheets/d/1C3CXT74ZlgGe6_JY_1olB1XN4rF0dxEuIIF-xsYjHgg/edit?usp=sharing"",""งบกองทุน!ao44"")"),10)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IFERROR(__xludf.DUMMYFUNCTION("IMPORTRANGE(""https://docs.google.com/spreadsheets/d/1C3CXT74ZlgGe6_JY_1olB1XN4rF0dxEuIIF-xsYjHgg/edit?usp=sharing"",""งบกองทุน!ap44"")"),10)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65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IFERROR(__xludf.DUMMYFUNCTION("IMPORTRANGE(""https://docs.google.com/spreadsheets/d/1C3CXT74ZlgGe6_JY_1olB1XN4rF0dxEuIIF-xsYjHgg/edit?usp=sharing"",""งบกองทุน!ar44"")"),0)</f>
        <v>0</v>
      </c>
      <c r="J326" s="66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IFERROR(__xludf.DUMMYFUNCTION("IMPORTRANGE(""https://docs.google.com/spreadsheets/d/1C3CXT74ZlgGe6_JY_1olB1XN4rF0dxEuIIF-xsYjHgg/edit?usp=sharing"",""งบกองทุน!as44"")"),65)</f>
        <v>65</v>
      </c>
      <c r="J327" s="67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20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95000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IFERROR(__xludf.DUMMYFUNCTION("IMPORTRANGE(""https://docs.google.com/spreadsheets/d/1C3CXT74ZlgGe6_JY_1olB1XN4rF0dxEuIIF-xsYjHgg/edit?usp=sharing"",""งบกองทุน!av44"")"),95000)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IFERROR(__xludf.DUMMYFUNCTION("IMPORTRANGE(""https://docs.google.com/spreadsheets/d/1C3CXT74ZlgGe6_JY_1olB1XN4rF0dxEuIIF-xsYjHgg/edit?usp=sharing"",""งบกองทุน!ay44"")"),20)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30569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1347897</v>
      </c>
      <c r="M350" s="228">
        <f t="shared" si="79"/>
        <v>11699.98</v>
      </c>
      <c r="N350" s="228">
        <f t="shared" ref="N350:N354" ca="1" si="80">+IF(L350&gt;0,M350*100/L350,0)</f>
        <v>0.8680173633445285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1347897</v>
      </c>
      <c r="M352" s="52">
        <f t="shared" si="81"/>
        <v>11699.98</v>
      </c>
      <c r="N352" s="52">
        <f t="shared" ca="1" si="80"/>
        <v>0.8680173633445285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IFERROR(__xludf.DUMMYFUNCTION("IMPORTRANGE(""https://docs.google.com/spreadsheets/d/1C3CXT74ZlgGe6_JY_1olB1XN4rF0dxEuIIF-xsYjHgg/edit?usp=sharing"",""งบกองทุน!Bd44"")"),1347897)</f>
        <v>1347897</v>
      </c>
      <c r="M354" s="52">
        <f>SUM(M355:M358)</f>
        <v>11699.98</v>
      </c>
      <c r="N354" s="52">
        <f t="shared" ca="1" si="80"/>
        <v>0.8680173633445285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11699.98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IFERROR(__xludf.DUMMYFUNCTION("IMPORTRANGE(""https://docs.google.com/spreadsheets/d/1C3CXT74ZlgGe6_JY_1olB1XN4rF0dxEuIIF-xsYjHgg/edit?usp=sharing"",""งบกองทุน!BE44"")"),30569)</f>
        <v>30569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30569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IFERROR(__xludf.DUMMYFUNCTION("IMPORTRANGE(""https://docs.google.com/spreadsheets/d/1C3CXT74ZlgGe6_JY_1olB1XN4rF0dxEuIIF-xsYjHgg/edit?usp=sharing"",""งบกองทุน!Bf44"")"),5104)</f>
        <v>5104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30569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5104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30569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5104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IFERROR(__xludf.DUMMYFUNCTION("IMPORTRANGE(""https://docs.google.com/spreadsheets/d/1C3CXT74ZlgGe6_JY_1olB1XN4rF0dxEuIIF-xsYjHgg/edit?usp=sharing"",""งบกองทุน!cd44"")"),29544)</f>
        <v>29544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IFERROR(__xludf.DUMMYFUNCTION("IMPORTRANGE(""https://docs.google.com/spreadsheets/d/1C3CXT74ZlgGe6_JY_1olB1XN4rF0dxEuIIF-xsYjHgg/edit?usp=sharing"",""งบกองทุน!cd44"")"),29544)</f>
        <v>29544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IFERROR(__xludf.DUMMYFUNCTION("IMPORTRANGE(""https://docs.google.com/spreadsheets/d/1C3CXT74ZlgGe6_JY_1olB1XN4rF0dxEuIIF-xsYjHgg/edit?usp=sharing"",""งบกองทุน!cc44"")"),3024)</f>
        <v>3024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IFERROR(__xludf.DUMMYFUNCTION("IMPORTRANGE(""https://docs.google.com/spreadsheets/d/1C3CXT74ZlgGe6_JY_1olB1XN4rF0dxEuIIF-xsYjHgg/edit?usp=sharing"",""งบกองทุน!cz44"")"),0)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IFERROR(__xludf.DUMMYFUNCTION("IMPORTRANGE(""https://docs.google.com/spreadsheets/d/1C3CXT74ZlgGe6_JY_1olB1XN4rF0dxEuIIF-xsYjHgg/edit?usp=sharing"",""งบกองทุน!cz44"")"),0)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IFERROR(__xludf.DUMMYFUNCTION("IMPORTRANGE(""https://docs.google.com/spreadsheets/d/1C3CXT74ZlgGe6_JY_1olB1XN4rF0dxEuIIF-xsYjHgg/edit?usp=sharing"",""งบกองทุน!cy44"")"),0)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IFERROR(__xludf.DUMMYFUNCTION("IMPORTRANGE(""https://docs.google.com/spreadsheets/d/1C3CXT74ZlgGe6_JY_1olB1XN4rF0dxEuIIF-xsYjHgg/edit?usp=sharing"",""งบกองทุน!db44"")"),0)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IFERROR(__xludf.DUMMYFUNCTION("IMPORTRANGE(""https://docs.google.com/spreadsheets/d/1C3CXT74ZlgGe6_JY_1olB1XN4rF0dxEuIIF-xsYjHgg/edit?usp=sharing"",""งบกองทุน!da44"")"),0)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IFERROR(__xludf.DUMMYFUNCTION("IMPORTRANGE(""https://docs.google.com/spreadsheets/d/1C3CXT74ZlgGe6_JY_1olB1XN4rF0dxEuIIF-xsYjHgg/edit?usp=sharing"",""งบกองทุน!dd44"")"),0)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IFERROR(__xludf.DUMMYFUNCTION("IMPORTRANGE(""https://docs.google.com/spreadsheets/d/1C3CXT74ZlgGe6_JY_1olB1XN4rF0dxEuIIF-xsYjHgg/edit?usp=sharing"",""งบกองทุน!dc44"")"),0)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IFERROR(__xludf.DUMMYFUNCTION("IMPORTRANGE(""https://docs.google.com/spreadsheets/d/1C3CXT74ZlgGe6_JY_1olB1XN4rF0dxEuIIF-xsYjHgg/edit?usp=sharing"",""งบกองทุน!df44"")"),0)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IFERROR(__xludf.DUMMYFUNCTION("IMPORTRANGE(""https://docs.google.com/spreadsheets/d/1C3CXT74ZlgGe6_JY_1olB1XN4rF0dxEuIIF-xsYjHgg/edit?usp=sharing"",""งบกองทุน!de44"")"),0)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IFERROR(__xludf.DUMMYFUNCTION("IMPORTRANGE(""https://docs.google.com/spreadsheets/d/1C3CXT74ZlgGe6_JY_1olB1XN4rF0dxEuIIF-xsYjHgg/edit?usp=sharing"",""งบกองทุน!dn44"")"),0)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IFERROR(__xludf.DUMMYFUNCTION("IMPORTRANGE(""https://docs.google.com/spreadsheets/d/1C3CXT74ZlgGe6_JY_1olB1XN4rF0dxEuIIF-xsYjHgg/edit?usp=sharing"",""งบกองทุน!do44"")"),34340)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IFERROR(__xludf.DUMMYFUNCTION("IMPORTRANGE(""https://docs.google.com/spreadsheets/d/1C3CXT74ZlgGe6_JY_1olB1XN4rF0dxEuIIF-xsYjHgg/edit?usp=sharing"",""งบกองทุน!dq44"")"),22)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IFERROR(__xludf.DUMMYFUNCTION("IMPORTRANGE(""https://docs.google.com/spreadsheets/d/1C3CXT74ZlgGe6_JY_1olB1XN4rF0dxEuIIF-xsYjHgg/edit?usp=sharing"",""งบกองทุน!dr44"")"),22)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IFERROR(__xludf.DUMMYFUNCTION("IMPORTRANGE(""https://docs.google.com/spreadsheets/d/1C3CXT74ZlgGe6_JY_1olB1XN4rF0dxEuIIF-xsYjHgg/edit?usp=sharing"",""งบกองทุน!dt44"")"),0)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IFERROR(__xludf.DUMMYFUNCTION("IMPORTRANGE(""https://docs.google.com/spreadsheets/d/1C3CXT74ZlgGe6_JY_1olB1XN4rF0dxEuIIF-xsYjHgg/edit?usp=sharing"",""งบกองทุน!du44"")"),0)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IFERROR(__xludf.DUMMYFUNCTION("IMPORTRANGE(""https://docs.google.com/spreadsheets/d/1C3CXT74ZlgGe6_JY_1olB1XN4rF0dxEuIIF-xsYjHgg/edit?usp=sharing"",""งบกองทุน!dw44"")"),0)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52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IFERROR(__xludf.DUMMYFUNCTION("IMPORTRANGE(""https://docs.google.com/spreadsheets/d/1C3CXT74ZlgGe6_JY_1olB1XN4rF0dxEuIIF-xsYjHgg/edit?usp=sharing"",""งบกองทุน!dx44"")"),0)</f>
        <v>0</v>
      </c>
      <c r="J454" s="66">
        <v>0</v>
      </c>
      <c r="K454" s="232">
        <f t="shared" ca="1" si="102"/>
        <v>0</v>
      </c>
      <c r="L454" s="52"/>
      <c r="M454" s="52"/>
      <c r="N454" s="52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IFERROR(__xludf.DUMMYFUNCTION("IMPORTRANGE(""https://docs.google.com/spreadsheets/d/1C3CXT74ZlgGe6_JY_1olB1XN4rF0dxEuIIF-xsYjHgg/edit?usp=sharing"",""งบกองทุน!dy44"")"),0)</f>
        <v>0</v>
      </c>
      <c r="J455" s="66">
        <v>0</v>
      </c>
      <c r="K455" s="232">
        <f t="shared" ca="1" si="102"/>
        <v>0</v>
      </c>
      <c r="L455" s="52"/>
      <c r="M455" s="52"/>
      <c r="N455" s="52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IFERROR(__xludf.DUMMYFUNCTION("IMPORTRANGE(""https://docs.google.com/spreadsheets/d/1C3CXT74ZlgGe6_JY_1olB1XN4rF0dxEuIIF-xsYjHgg/edit?usp=sharing"",""งบกองทุน!dz44"")"),0)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4900</v>
      </c>
      <c r="J457" s="226">
        <f>+J466</f>
        <v>794</v>
      </c>
      <c r="K457" s="227">
        <f t="shared" ca="1" si="102"/>
        <v>16.204081632653061</v>
      </c>
      <c r="L457" s="228">
        <f t="shared" ref="L457:M457" ca="1" si="103">SUM(L458:L459)</f>
        <v>166000</v>
      </c>
      <c r="M457" s="228">
        <f t="shared" si="103"/>
        <v>9899.99</v>
      </c>
      <c r="N457" s="228">
        <f t="shared" ref="N457:N461" ca="1" si="104">+IF(L457&gt;0,M457*100/L457,0)</f>
        <v>5.9638493975903613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166000</v>
      </c>
      <c r="M459" s="52">
        <f t="shared" si="105"/>
        <v>9899.99</v>
      </c>
      <c r="N459" s="52">
        <f t="shared" ca="1" si="104"/>
        <v>5.9638493975903613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IFERROR(__xludf.DUMMYFUNCTION("IMPORTRANGE(""https://docs.google.com/spreadsheets/d/1C3CXT74ZlgGe6_JY_1olB1XN4rF0dxEuIIF-xsYjHgg/edit?usp=sharing"",""งบกองทุน!Eb44"")"),0)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IFERROR(__xludf.DUMMYFUNCTION("IMPORTRANGE(""https://docs.google.com/spreadsheets/d/1C3CXT74ZlgGe6_JY_1olB1XN4rF0dxEuIIF-xsYjHgg/edit?usp=sharing"",""งบกองทุน!Ec44"")"),166000)</f>
        <v>166000</v>
      </c>
      <c r="M461" s="52">
        <f>SUM(M462:M465)</f>
        <v>9899.99</v>
      </c>
      <c r="N461" s="52">
        <f t="shared" ca="1" si="104"/>
        <v>5.9638493975903613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9899.99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IFERROR(__xludf.DUMMYFUNCTION("IMPORTRANGE(""https://docs.google.com/spreadsheets/d/1C3CXT74ZlgGe6_JY_1olB1XN4rF0dxEuIIF-xsYjHgg/edit?usp=sharing"",""งบกองทุน!Ed44"")"),4900)</f>
        <v>4900</v>
      </c>
      <c r="J466" s="264">
        <f>+J469+J470+J471+J472</f>
        <v>794</v>
      </c>
      <c r="K466" s="79">
        <f ca="1">IF(I466&gt;0,J466*100/I466,0)</f>
        <v>16.204081632653061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794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40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172040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172040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IFERROR(__xludf.DUMMYFUNCTION("IMPORTRANGE(""https://docs.google.com/spreadsheets/d/1C3CXT74ZlgGe6_JY_1olB1XN4rF0dxEuIIF-xsYjHgg/edit?usp=sharing"",""งบกองทุน!Ek44"")"),0)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IFERROR(__xludf.DUMMYFUNCTION("IMPORTRANGE(""https://docs.google.com/spreadsheets/d/1C3CXT74ZlgGe6_JY_1olB1XN4rF0dxEuIIF-xsYjHgg/edit?usp=sharing"",""งบกองทุน!El44"")"),172040)</f>
        <v>172040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IFERROR(__xludf.DUMMYFUNCTION("IMPORTRANGE(""https://docs.google.com/spreadsheets/d/1C3CXT74ZlgGe6_JY_1olB1XN4rF0dxEuIIF-xsYjHgg/edit?usp=sharing"",""งบกองทุน!Em44"")"),40)</f>
        <v>40</v>
      </c>
      <c r="J482" s="66">
        <f ca="1">IFERROR(__xludf.DUMMYFUNCTION("IMPORTRANGE(""https://docs.google.com/spreadsheets/d/1AGHcLOeeYFL3K4b9R1dSzyJy00PE_ra89DNTVfnxSWM/edit?usp=sharing"",""รวมที่ชุมชน!G33"")"),0)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IFERROR(__xludf.DUMMYFUNCTION("IMPORTRANGE(""https://docs.google.com/spreadsheets/d/1C3CXT74ZlgGe6_JY_1olB1XN4rF0dxEuIIF-xsYjHgg/edit?usp=sharing"",""งบกองทุน!En44"")"),0)</f>
        <v>0</v>
      </c>
      <c r="J483" s="66">
        <f ca="1">IFERROR(__xludf.DUMMYFUNCTION("IMPORTRANGE(""https://docs.google.com/spreadsheets/d/1AGHcLOeeYFL3K4b9R1dSzyJy00PE_ra89DNTVfnxSWM/edit?usp=sharing"",""รวมที่ชุมชน!H33"")"),0)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IFERROR(__xludf.DUMMYFUNCTION("IMPORTRANGE(""https://docs.google.com/spreadsheets/d/1C3CXT74ZlgGe6_JY_1olB1XN4rF0dxEuIIF-xsYjHgg/edit?usp=sharing"",""งบกองทุน!Eo44"")"),40)</f>
        <v>40</v>
      </c>
      <c r="J484" s="66">
        <f ca="1">IFERROR(__xludf.DUMMYFUNCTION("IMPORTRANGE(""https://docs.google.com/spreadsheets/d/1AGHcLOeeYFL3K4b9R1dSzyJy00PE_ra89DNTVfnxSWM/edit?usp=sharing"",""รวมที่ชุมชน!J33"")"),0)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IFERROR(__xludf.DUMMYFUNCTION("IMPORTRANGE(""https://docs.google.com/spreadsheets/d/1C3CXT74ZlgGe6_JY_1olB1XN4rF0dxEuIIF-xsYjHgg/edit?usp=sharing"",""งบกองทุน!Ep44"")"),0)</f>
        <v>0</v>
      </c>
      <c r="J485" s="66">
        <f ca="1">IFERROR(__xludf.DUMMYFUNCTION("IMPORTRANGE(""https://docs.google.com/spreadsheets/d/1AGHcLOeeYFL3K4b9R1dSzyJy00PE_ra89DNTVfnxSWM/edit?usp=sharing"",""รวมที่ชุมชน!L33"")"),0)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IFERROR(__xludf.DUMMYFUNCTION("IMPORTRANGE(""https://docs.google.com/spreadsheets/d/1C3CXT74ZlgGe6_JY_1olB1XN4rF0dxEuIIF-xsYjHgg/edit?usp=sharing"",""งบกองทุน!Eq44"")"),40)</f>
        <v>40</v>
      </c>
      <c r="J486" s="66">
        <f ca="1">IFERROR(__xludf.DUMMYFUNCTION("IMPORTRANGE(""https://docs.google.com/spreadsheets/d/1AGHcLOeeYFL3K4b9R1dSzyJy00PE_ra89DNTVfnxSWM/edit?usp=sharing"",""รวมที่ชุมชน!S33"")"),0)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IFERROR(__xludf.DUMMYFUNCTION("IMPORTRANGE(""https://docs.google.com/spreadsheets/d/1C3CXT74ZlgGe6_JY_1olB1XN4rF0dxEuIIF-xsYjHgg/edit?usp=sharing"",""งบกองทุน!Er44"")"),0)</f>
        <v>0</v>
      </c>
      <c r="J487" s="66">
        <f ca="1">IFERROR(__xludf.DUMMYFUNCTION("IMPORTRANGE(""https://docs.google.com/spreadsheets/d/1AGHcLOeeYFL3K4b9R1dSzyJy00PE_ra89DNTVfnxSWM/edit?usp=sharing"",""รวมที่ชุมชน!U33"")"),0)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IFERROR(__xludf.DUMMYFUNCTION("IMPORTRANGE(""https://docs.google.com/spreadsheets/d/1C3CXT74ZlgGe6_JY_1olB1XN4rF0dxEuIIF-xsYjHgg/edit?usp=sharing"",""งบกองทุน!Es44"")"),40)</f>
        <v>40</v>
      </c>
      <c r="J488" s="66">
        <f ca="1">IFERROR(__xludf.DUMMYFUNCTION("IMPORTRANGE(""https://docs.google.com/spreadsheets/d/1AGHcLOeeYFL3K4b9R1dSzyJy00PE_ra89DNTVfnxSWM/edit?usp=sharing"",""รวมที่ชุมชน!V33"")"),0)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IFERROR(__xludf.DUMMYFUNCTION("IMPORTRANGE(""https://docs.google.com/spreadsheets/d/1C3CXT74ZlgGe6_JY_1olB1XN4rF0dxEuIIF-xsYjHgg/edit?usp=sharing"",""งบกองทุน!Et44"")"),0)</f>
        <v>0</v>
      </c>
      <c r="J489" s="111">
        <f ca="1">IFERROR(__xludf.DUMMYFUNCTION("IMPORTRANGE(""https://docs.google.com/spreadsheets/d/1AGHcLOeeYFL3K4b9R1dSzyJy00PE_ra89DNTVfnxSWM/edit?usp=sharing"",""รวมที่ชุมชน!X33"")"),0)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7300</v>
      </c>
      <c r="M490" s="258">
        <f>SUM(M491:M492)</f>
        <v>0</v>
      </c>
      <c r="N490" s="258">
        <f t="shared" ref="N490:N494" ca="1" si="111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7300</v>
      </c>
      <c r="M492" s="52">
        <f t="shared" si="112"/>
        <v>0</v>
      </c>
      <c r="N492" s="52">
        <f t="shared" ca="1" si="111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IFERROR(__xludf.DUMMYFUNCTION("IMPORTRANGE(""https://docs.google.com/spreadsheets/d/1C3CXT74ZlgGe6_JY_1olB1XN4rF0dxEuIIF-xsYjHgg/edit?usp=sharing"",""งบกองทุน!Ev44"")"),0)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IFERROR(__xludf.DUMMYFUNCTION("IMPORTRANGE(""https://docs.google.com/spreadsheets/d/1C3CXT74ZlgGe6_JY_1olB1XN4rF0dxEuIIF-xsYjHgg/edit?usp=sharing"",""งบกองทุน!Ew44"")"),7300)</f>
        <v>7300</v>
      </c>
      <c r="M494" s="52">
        <f>SUM(M495:M498)</f>
        <v>0</v>
      </c>
      <c r="N494" s="52">
        <f t="shared" ca="1" si="111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IFERROR(__xludf.DUMMYFUNCTION("IMPORTRANGE(""https://docs.google.com/spreadsheets/d/1C3CXT74ZlgGe6_JY_1olB1XN4rF0dxEuIIF-xsYjHgg/edit?usp=sharing"",""งบกองทุน!EZ44"")"),100)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IFERROR(__xludf.DUMMYFUNCTION("IMPORTRANGE(""https://docs.google.com/spreadsheets/d/1C3CXT74ZlgGe6_JY_1olB1XN4rF0dxEuIIF-xsYjHgg/edit?usp=sharing"",""งบกองทุน!ff44"")"),0)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IFERROR(__xludf.DUMMYFUNCTION("IMPORTRANGE(""https://docs.google.com/spreadsheets/d/1muirlRDkqiswvy_NRZ3Yh955hx-PF6_HhssUYiSJj8o/edit?usp=sharing"",""กองทุน!D44"")"),2877593.82)</f>
        <v>2877593.82</v>
      </c>
      <c r="J521" s="199">
        <f ca="1">IFERROR(__xludf.DUMMYFUNCTION("IMPORTRANGE(""https://docs.google.com/spreadsheets/d/1muirlRDkqiswvy_NRZ3Yh955hx-PF6_HhssUYiSJj8o/edit?usp=sharing"",""กองทุน!F44"")"),0)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IFERROR(__xludf.DUMMYFUNCTION("IMPORTRANGE(""https://docs.google.com/spreadsheets/d/1muirlRDkqiswvy_NRZ3Yh955hx-PF6_HhssUYiSJj8o/edit?usp=sharing"",""กองทุน!C44"")"),259)</f>
        <v>259</v>
      </c>
      <c r="J522" s="199">
        <f ca="1">IFERROR(__xludf.DUMMYFUNCTION("IMPORTRANGE(""https://docs.google.com/spreadsheets/d/1muirlRDkqiswvy_NRZ3Yh955hx-PF6_HhssUYiSJj8o/edit?usp=sharing"",""กองทุน!E44"")"),0)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IFERROR(__xludf.DUMMYFUNCTION("IMPORTRANGE(""https://docs.google.com/spreadsheets/d/1muirlRDkqiswvy_NRZ3Yh955hx-PF6_HhssUYiSJj8o/edit?usp=sharing"",""กองทุน!I44"")"),5401164.46999999)</f>
        <v>5401164.4699999904</v>
      </c>
      <c r="J523" s="394">
        <f ca="1">IFERROR(__xludf.DUMMYFUNCTION("IMPORTRANGE(""https://docs.google.com/spreadsheets/d/1muirlRDkqiswvy_NRZ3Yh955hx-PF6_HhssUYiSJj8o/edit?usp=sharing"",""กองทุน!K44"")"),60742.71)</f>
        <v>60742.71</v>
      </c>
      <c r="K523" s="200">
        <f t="shared" ca="1" si="118"/>
        <v>1.1246224834919738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IFERROR(__xludf.DUMMYFUNCTION("IMPORTRANGE(""https://docs.google.com/spreadsheets/d/1muirlRDkqiswvy_NRZ3Yh955hx-PF6_HhssUYiSJj8o/edit?usp=sharing"",""กองทุน!H44"")"),250)</f>
        <v>250</v>
      </c>
      <c r="J524" s="199">
        <f ca="1">IFERROR(__xludf.DUMMYFUNCTION("IMPORTRANGE(""https://docs.google.com/spreadsheets/d/1muirlRDkqiswvy_NRZ3Yh955hx-PF6_HhssUYiSJj8o/edit?usp=sharing"",""กองทุน!J44"")"),12)</f>
        <v>12</v>
      </c>
      <c r="K524" s="200">
        <f t="shared" ca="1" si="118"/>
        <v>4.8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IFERROR(__xludf.DUMMYFUNCTION("IMPORTRANGE(""https://docs.google.com/spreadsheets/d/1muirlRDkqiswvy_NRZ3Yh955hx-PF6_HhssUYiSJj8o/edit?usp=sharing"",""กองทุน!N44"")"),2944777.57)</f>
        <v>2944777.57</v>
      </c>
      <c r="J525" s="394">
        <f ca="1">IFERROR(__xludf.DUMMYFUNCTION("IMPORTRANGE(""https://docs.google.com/spreadsheets/d/1muirlRDkqiswvy_NRZ3Yh955hx-PF6_HhssUYiSJj8o/edit?usp=sharing"",""กองทุน!P44"")"),36172.54)</f>
        <v>36172.54</v>
      </c>
      <c r="K525" s="200">
        <f t="shared" ca="1" si="118"/>
        <v>1.2283623852785595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IFERROR(__xludf.DUMMYFUNCTION("IMPORTRANGE(""https://docs.google.com/spreadsheets/d/1muirlRDkqiswvy_NRZ3Yh955hx-PF6_HhssUYiSJj8o/edit?usp=sharing"",""กองทุน!M44"")"),231)</f>
        <v>231</v>
      </c>
      <c r="J526" s="199">
        <f ca="1">IFERROR(__xludf.DUMMYFUNCTION("IMPORTRANGE(""https://docs.google.com/spreadsheets/d/1muirlRDkqiswvy_NRZ3Yh955hx-PF6_HhssUYiSJj8o/edit?usp=sharing"",""กองทุน!O44"")"),9)</f>
        <v>9</v>
      </c>
      <c r="K526" s="200">
        <f t="shared" ca="1" si="118"/>
        <v>3.8961038961038961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IFERROR(__xludf.DUMMYFUNCTION("IMPORTRANGE(""https://docs.google.com/spreadsheets/d/1muirlRDkqiswvy_NRZ3Yh955hx-PF6_HhssUYiSJj8o/edit?usp=sharing"",""กองทุน!S44"")"),3000000)</f>
        <v>3000000</v>
      </c>
      <c r="J527" s="199">
        <f ca="1">IFERROR(__xludf.DUMMYFUNCTION("IMPORTRANGE(""https://docs.google.com/spreadsheets/d/1muirlRDkqiswvy_NRZ3Yh955hx-PF6_HhssUYiSJj8o/edit?usp=sharing"",""กองทุน!U44"")"),0)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IFERROR(__xludf.DUMMYFUNCTION("IMPORTRANGE(""https://docs.google.com/spreadsheets/d/1muirlRDkqiswvy_NRZ3Yh955hx-PF6_HhssUYiSJj8o/edit?usp=sharing"",""กองทุน!R44"")"),85)</f>
        <v>85</v>
      </c>
      <c r="J528" s="321">
        <f ca="1">IFERROR(__xludf.DUMMYFUNCTION("IMPORTRANGE(""https://docs.google.com/spreadsheets/d/1muirlRDkqiswvy_NRZ3Yh955hx-PF6_HhssUYiSJj8o/edit?usp=sharing"",""กองทุน!T44"")"),0)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G9" sqref="G9"/>
      <selection pane="bottomLeft" activeCell="G9" sqref="G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6" t="s">
        <v>0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18" customHeight="1" x14ac:dyDescent="0.55000000000000004">
      <c r="A2" s="396" t="s">
        <v>229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8" customHeight="1" x14ac:dyDescent="0.55000000000000004">
      <c r="A3" s="396" t="s">
        <v>246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8" t="s">
        <v>4</v>
      </c>
      <c r="B5" s="399"/>
      <c r="C5" s="399"/>
      <c r="D5" s="399"/>
      <c r="E5" s="399"/>
      <c r="F5" s="399"/>
      <c r="G5" s="400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1972220</v>
      </c>
      <c r="M6" s="16">
        <f t="shared" si="0"/>
        <v>25285.8</v>
      </c>
      <c r="N6" s="17">
        <f ca="1">IF(L6&gt;0,M6*100/L6,0)</f>
        <v>1.2820983460263053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1019200</v>
      </c>
      <c r="M9" s="40">
        <f>SUM(M11:M12)</f>
        <v>23325.8</v>
      </c>
      <c r="N9" s="39">
        <f ca="1">IF(L9&gt;0,M9*100/L9,0)</f>
        <v>2.288638147566719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77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IFERROR(__xludf.DUMMYFUNCTION("IMPORTRANGE(""https://docs.google.com/spreadsheets/d/1C3CXT74ZlgGe6_JY_1olB1XN4rF0dxEuIIF-xsYjHgg/edit?usp=sharing"",""พรบ!C45"")"),1019200)</f>
        <v>1019200</v>
      </c>
      <c r="M12" s="49">
        <f>SUM(M13:M14)</f>
        <v>23325.8</v>
      </c>
      <c r="N12" s="49">
        <f t="shared" ca="1" si="4"/>
        <v>2.288638147566719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IFERROR(__xludf.DUMMYFUNCTION("IMPORTRANGE(""https://docs.google.com/spreadsheets/d/1C3CXT74ZlgGe6_JY_1olB1XN4rF0dxEuIIF-xsYjHgg/edit?usp=sharing"",""พรบ!D45"")"),322800)</f>
        <v>322800</v>
      </c>
      <c r="M13" s="53">
        <v>22225.8</v>
      </c>
      <c r="N13" s="52">
        <f t="shared" ca="1" si="4"/>
        <v>6.8853159851301111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IFERROR(__xludf.DUMMYFUNCTION("IMPORTRANGE(""https://docs.google.com/spreadsheets/d/1C3CXT74ZlgGe6_JY_1olB1XN4rF0dxEuIIF-xsYjHgg/edit?usp=sharing"",""พรบ!E45"")"),696400)</f>
        <v>696400</v>
      </c>
      <c r="M14" s="53">
        <v>1100</v>
      </c>
      <c r="N14" s="52">
        <f t="shared" ca="1" si="4"/>
        <v>0.15795519816197587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77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IFERROR(__xludf.DUMMYFUNCTION("IMPORTRANGE(""https://docs.google.com/spreadsheets/d/1C3CXT74ZlgGe6_JY_1olB1XN4rF0dxEuIIF-xsYjHgg/edit?usp=sharing"",""พรบ!H45"")"),1)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IFERROR(__xludf.DUMMYFUNCTION("IMPORTRANGE(""https://docs.google.com/spreadsheets/d/1C3CXT74ZlgGe6_JY_1olB1XN4rF0dxEuIIF-xsYjHgg/edit?usp=sharing"",""พรบ!I45"")"),37)</f>
        <v>37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IFERROR(__xludf.DUMMYFUNCTION("IMPORTRANGE(""https://docs.google.com/spreadsheets/d/1C3CXT74ZlgGe6_JY_1olB1XN4rF0dxEuIIF-xsYjHgg/edit?usp=sharing"",""พรบ!J45"")"),1)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IFERROR(__xludf.DUMMYFUNCTION("IMPORTRANGE(""https://docs.google.com/spreadsheets/d/1C3CXT74ZlgGe6_JY_1olB1XN4rF0dxEuIIF-xsYjHgg/edit?usp=sharing"",""พรบ!K45"")"),40)</f>
        <v>40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v>0</v>
      </c>
      <c r="J26" s="66">
        <v>0</v>
      </c>
      <c r="K26" s="48">
        <f t="shared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IFERROR(__xludf.DUMMYFUNCTION("IMPORTRANGE(""https://docs.google.com/spreadsheets/d/1C3CXT74ZlgGe6_JY_1olB1XN4rF0dxEuIIF-xsYjHgg/edit?usp=sharing"",""พรบ!M45"")"),0)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15</v>
      </c>
      <c r="I28" s="47">
        <v>0</v>
      </c>
      <c r="J28" s="67">
        <v>0</v>
      </c>
      <c r="K28" s="48">
        <f t="shared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1960</v>
      </c>
      <c r="N32" s="39">
        <f ca="1">IF(L32&gt;0,M32*100/L32,0)</f>
        <v>1.6052416052416052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IFERROR(__xludf.DUMMYFUNCTION("IMPORTRANGE(""https://docs.google.com/spreadsheets/d/1C3CXT74ZlgGe6_JY_1olB1XN4rF0dxEuIIF-xsYjHgg/edit?usp=sharing"",""พรบ!O45"")"),122100)</f>
        <v>122100</v>
      </c>
      <c r="M35" s="49">
        <f>SUM(M36:M37)</f>
        <v>1960</v>
      </c>
      <c r="N35" s="49">
        <f t="shared" ca="1" si="10"/>
        <v>1.6052416052416052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IFERROR(__xludf.DUMMYFUNCTION("IMPORTRANGE(""https://docs.google.com/spreadsheets/d/1C3CXT74ZlgGe6_JY_1olB1XN4rF0dxEuIIF-xsYjHgg/edit?usp=sharing"",""พรบ!P45"")"),0)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IFERROR(__xludf.DUMMYFUNCTION("IMPORTRANGE(""https://docs.google.com/spreadsheets/d/1C3CXT74ZlgGe6_JY_1olB1XN4rF0dxEuIIF-xsYjHgg/edit?usp=sharing"",""พรบ!Q45"")"),122100)</f>
        <v>122100</v>
      </c>
      <c r="M37" s="53">
        <v>1960</v>
      </c>
      <c r="N37" s="52">
        <f t="shared" ca="1" si="10"/>
        <v>1.6052416052416052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IFERROR(__xludf.DUMMYFUNCTION("IMPORTRANGE(""https://docs.google.com/spreadsheets/d/1C3CXT74ZlgGe6_JY_1olB1XN4rF0dxEuIIF-xsYjHgg/edit?usp=sharing"",""พรบ!R45"")"),1)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IFERROR(__xludf.DUMMYFUNCTION("IMPORTRANGE(""https://docs.google.com/spreadsheets/d/1C3CXT74ZlgGe6_JY_1olB1XN4rF0dxEuIIF-xsYjHgg/edit?usp=sharing"",""พรบ!S45"")"),4)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IFERROR(__xludf.DUMMYFUNCTION("IMPORTRANGE(""https://docs.google.com/spreadsheets/d/1C3CXT74ZlgGe6_JY_1olB1XN4rF0dxEuIIF-xsYjHgg/edit?usp=sharing"",""พรบ!T45"")"),4)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IFERROR(__xludf.DUMMYFUNCTION("IMPORTRANGE(""https://docs.google.com/spreadsheets/d/1C3CXT74ZlgGe6_JY_1olB1XN4rF0dxEuIIF-xsYjHgg/edit?usp=sharing"",""พรบ!U45"")"),4)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IFERROR(__xludf.DUMMYFUNCTION("IMPORTRANGE(""https://docs.google.com/spreadsheets/d/1C3CXT74ZlgGe6_JY_1olB1XN4rF0dxEuIIF-xsYjHgg/edit?usp=sharing"",""พรบ!V45"")"),4)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IFERROR(__xludf.DUMMYFUNCTION("IMPORTRANGE(""https://docs.google.com/spreadsheets/d/1C3CXT74ZlgGe6_JY_1olB1XN4rF0dxEuIIF-xsYjHgg/edit?usp=sharing"",""พรบ!W45"")"),1)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66"/>
      <c r="K55" s="232"/>
      <c r="L55" s="52">
        <f ca="1">IFERROR(__xludf.DUMMYFUNCTION("IMPORTRANGE(""https://docs.google.com/spreadsheets/d/1C3CXT74ZlgGe6_JY_1olB1XN4rF0dxEuIIF-xsYjHgg/edit?usp=sharing"",""พรบ!Y45"")"),0)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IFERROR(__xludf.DUMMYFUNCTION("IMPORTRANGE(""https://docs.google.com/spreadsheets/d/1C3CXT74ZlgGe6_JY_1olB1XN4rF0dxEuIIF-xsYjHgg/edit?usp=sharing"",""พรบ!Z45"")"),0)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25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IFERROR(__xludf.DUMMYFUNCTION("IMPORTRANGE(""https://docs.google.com/spreadsheets/d/1C3CXT74ZlgGe6_JY_1olB1XN4rF0dxEuIIF-xsYjHgg/edit?usp=sharing"",""พรบ!AA45"")"),0)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6">
        <v>0</v>
      </c>
      <c r="K65" s="357"/>
      <c r="L65" s="358"/>
      <c r="M65" s="358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97500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97500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IFERROR(__xludf.DUMMYFUNCTION("IMPORTRANGE(""https://docs.google.com/spreadsheets/d/1C3CXT74ZlgGe6_JY_1olB1XN4rF0dxEuIIF-xsYjHgg/edit?usp=sharing"",""พรบ!AD45"")"),0)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97500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IFERROR(__xludf.DUMMYFUNCTION("IMPORTRANGE(""https://docs.google.com/spreadsheets/d/1C3CXT74ZlgGe6_JY_1olB1XN4rF0dxEuIIF-xsYjHgg/edit?usp=sharing"",""พรบ!AF45"")"),7500)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IFERROR(__xludf.DUMMYFUNCTION("IMPORTRANGE(""https://docs.google.com/spreadsheets/d/1C3CXT74ZlgGe6_JY_1olB1XN4rF0dxEuIIF-xsYjHgg/edit?usp=sharing"",""พรบ!AG45"")"),4)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59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59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IFERROR(__xludf.DUMMYFUNCTION("IMPORTRANGE(""https://docs.google.com/spreadsheets/d/1C3CXT74ZlgGe6_JY_1olB1XN4rF0dxEuIIF-xsYjHgg/edit?usp=sharing"",""พรบ!AH45"")"),56000)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IFERROR(__xludf.DUMMYFUNCTION("IMPORTRANGE(""https://docs.google.com/spreadsheets/d/1C3CXT74ZlgGe6_JY_1olB1XN4rF0dxEuIIF-xsYjHgg/edit?usp=sharing"",""พรบ!AI45"")"),4)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IFERROR(__xludf.DUMMYFUNCTION("IMPORTRANGE(""https://docs.google.com/spreadsheets/d/1C3CXT74ZlgGe6_JY_1olB1XN4rF0dxEuIIF-xsYjHgg/edit?usp=sharing"",""กปร!C45"")"),48000)</f>
        <v>48000</v>
      </c>
      <c r="M98" s="360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IFERROR(__xludf.DUMMYFUNCTION("IMPORTRANGE(""https://docs.google.com/spreadsheets/d/1C3CXT74ZlgGe6_JY_1olB1XN4rF0dxEuIIF-xsYjHgg/edit?usp=sharing"",""พรบ!AJ45"")"),0)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IFERROR(__xludf.DUMMYFUNCTION("IMPORTRANGE(""https://docs.google.com/spreadsheets/d/1C3CXT74ZlgGe6_JY_1olB1XN4rF0dxEuIIF-xsYjHgg/edit?usp=sharing"",""พรบ!AK45"")"),0)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IFERROR(__xludf.DUMMYFUNCTION("IMPORTRANGE(""https://docs.google.com/spreadsheets/d/1C3CXT74ZlgGe6_JY_1olB1XN4rF0dxEuIIF-xsYjHgg/edit?usp=sharing"",""กปร!D45"")"),0)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IFERROR(__xludf.DUMMYFUNCTION("IMPORTRANGE(""https://docs.google.com/spreadsheets/d/1C3CXT74ZlgGe6_JY_1olB1XN4rF0dxEuIIF-xsYjHgg/edit?usp=sharing"",""พรบ!AL45"")"),0)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IFERROR(__xludf.DUMMYFUNCTION("IMPORTRANGE(""https://docs.google.com/spreadsheets/d/1C3CXT74ZlgGe6_JY_1olB1XN4rF0dxEuIIF-xsYjHgg/edit?usp=sharing"",""กปร!E45"")"),0)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5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34000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IFERROR(__xludf.DUMMYFUNCTION("IMPORTRANGE(""https://docs.google.com/spreadsheets/d/1C3CXT74ZlgGe6_JY_1olB1XN4rF0dxEuIIF-xsYjHgg/edit?usp=sharing"",""พรบ!AM45"")"),34000)</f>
        <v>34000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IFERROR(__xludf.DUMMYFUNCTION("IMPORTRANGE(""https://docs.google.com/spreadsheets/d/1C3CXT74ZlgGe6_JY_1olB1XN4rF0dxEuIIF-xsYjHgg/edit?usp=sharing"",""พรบ!AO45"")"),100000)</f>
        <v>100000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IFERROR(__xludf.DUMMYFUNCTION("IMPORTRANGE(""https://docs.google.com/spreadsheets/d/1C3CXT74ZlgGe6_JY_1olB1XN4rF0dxEuIIF-xsYjHgg/edit?usp=sharing"",""พรบ!AP45"")"),100000)</f>
        <v>100000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IFERROR(__xludf.DUMMYFUNCTION("IMPORTRANGE(""https://docs.google.com/spreadsheets/d/1C3CXT74ZlgGe6_JY_1olB1XN4rF0dxEuIIF-xsYjHgg/edit?usp=sharing"",""กปร!F45"")"),25000)</f>
        <v>25000</v>
      </c>
      <c r="M125" s="360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IFERROR(__xludf.DUMMYFUNCTION("IMPORTRANGE(""https://docs.google.com/spreadsheets/d/1C3CXT74ZlgGe6_JY_1olB1XN4rF0dxEuIIF-xsYjHgg/edit?usp=sharing"",""พรบ!AQ45"")"),0)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IFERROR(__xludf.DUMMYFUNCTION("IMPORTRANGE(""https://docs.google.com/spreadsheets/d/1C3CXT74ZlgGe6_JY_1olB1XN4rF0dxEuIIF-xsYjHgg/edit?usp=sharing"",""กปร!G45"")"),0)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IFERROR(__xludf.DUMMYFUNCTION("IMPORTRANGE(""https://docs.google.com/spreadsheets/d/1C3CXT74ZlgGe6_JY_1olB1XN4rF0dxEuIIF-xsYjHgg/edit?usp=sharing"",""พรบ!AR45"")"),0)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IFERROR(__xludf.DUMMYFUNCTION("IMPORTRANGE(""https://docs.google.com/spreadsheets/d/1C3CXT74ZlgGe6_JY_1olB1XN4rF0dxEuIIF-xsYjHgg/edit?usp=sharing"",""พรบ!AS45"")"),0)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IFERROR(__xludf.DUMMYFUNCTION("IMPORTRANGE(""https://docs.google.com/spreadsheets/d/1C3CXT74ZlgGe6_JY_1olB1XN4rF0dxEuIIF-xsYjHgg/edit?usp=sharing"",""กปร!H45"")"),0)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IFERROR(__xludf.DUMMYFUNCTION("IMPORTRANGE(""https://docs.google.com/spreadsheets/d/1C3CXT74ZlgGe6_JY_1olB1XN4rF0dxEuIIF-xsYjHgg/edit?usp=sharing"",""พรบ!AT45"")"),0)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IFERROR(__xludf.DUMMYFUNCTION("IMPORTRANGE(""https://docs.google.com/spreadsheets/d/1C3CXT74ZlgGe6_JY_1olB1XN4rF0dxEuIIF-xsYjHgg/edit?usp=sharing"",""กปร!I45"")"),0)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IFERROR(__xludf.DUMMYFUNCTION("IMPORTRANGE(""https://docs.google.com/spreadsheets/d/1C3CXT74ZlgGe6_JY_1olB1XN4rF0dxEuIIF-xsYjHgg/edit?usp=sharing"",""พรบ!AU45"")"),0)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IFERROR(__xludf.DUMMYFUNCTION("IMPORTRANGE(""https://docs.google.com/spreadsheets/d/1C3CXT74ZlgGe6_JY_1olB1XN4rF0dxEuIIF-xsYjHgg/edit?usp=sharing"",""กปร!J45"")"),0)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6">
        <v>0</v>
      </c>
      <c r="K143" s="357"/>
      <c r="L143" s="358"/>
      <c r="M143" s="358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IFERROR(__xludf.DUMMYFUNCTION("IMPORTRANGE(""https://docs.google.com/spreadsheets/d/1C3CXT74ZlgGe6_JY_1olB1XN4rF0dxEuIIF-xsYjHgg/edit?usp=sharing"",""พรบ!AY45"")"),20210)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IFERROR(__xludf.DUMMYFUNCTION("IMPORTRANGE(""https://docs.google.com/spreadsheets/d/1C3CXT74ZlgGe6_JY_1olB1XN4rF0dxEuIIF-xsYjHgg/edit?usp=sharing"",""พรบ!BA45"")"),14)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6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IFERROR(__xludf.DUMMYFUNCTION("IMPORTRANGE(""https://docs.google.com/spreadsheets/d/1C3CXT74ZlgGe6_JY_1olB1XN4rF0dxEuIIF-xsYjHgg/edit?usp=sharing"",""พรบ!BD45"")"),0)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IFERROR(__xludf.DUMMYFUNCTION("IMPORTRANGE(""https://docs.google.com/spreadsheets/d/1C3CXT74ZlgGe6_JY_1olB1XN4rF0dxEuIIF-xsYjHgg/edit?usp=sharing"",""พรบ!BE45"")"),0)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IFERROR(__xludf.DUMMYFUNCTION("IMPORTRANGE(""https://docs.google.com/spreadsheets/d/1C3CXT74ZlgGe6_JY_1olB1XN4rF0dxEuIIF-xsYjHgg/edit?usp=sharing"",""พรบ!BF45"")"),0)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IFERROR(__xludf.DUMMYFUNCTION("IMPORTRANGE(""https://docs.google.com/spreadsheets/d/1C3CXT74ZlgGe6_JY_1olB1XN4rF0dxEuIIF-xsYjHgg/edit?usp=sharing"",""พรบ!BG45"")"),0)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IFERROR(__xludf.DUMMYFUNCTION("IMPORTRANGE(""https://docs.google.com/spreadsheets/d/1C3CXT74ZlgGe6_JY_1olB1XN4rF0dxEuIIF-xsYjHgg/edit?usp=sharing"",""พรบ!BH45"")"),0)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IFERROR(__xludf.DUMMYFUNCTION("IMPORTRANGE(""https://docs.google.com/spreadsheets/d/1C3CXT74ZlgGe6_JY_1olB1XN4rF0dxEuIIF-xsYjHgg/edit?usp=sharing"",""พรบ!BI45"")"),0)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6">
        <v>0</v>
      </c>
      <c r="K184" s="357"/>
      <c r="L184" s="358"/>
      <c r="M184" s="358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IFERROR(__xludf.DUMMYFUNCTION("IMPORTRANGE(""https://docs.google.com/spreadsheets/d/1C3CXT74ZlgGe6_JY_1olB1XN4rF0dxEuIIF-xsYjHgg/edit?usp=sharing"",""พรบ!BK45"")"),0)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IFERROR(__xludf.DUMMYFUNCTION("IMPORTRANGE(""https://docs.google.com/spreadsheets/d/1C3CXT74ZlgGe6_JY_1olB1XN4rF0dxEuIIF-xsYjHgg/edit?usp=sharing"",""พรบ!BL45"")"),55200)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IFERROR(__xludf.DUMMYFUNCTION("IMPORTRANGE(""https://docs.google.com/spreadsheets/d/1C3CXT74ZlgGe6_JY_1olB1XN4rF0dxEuIIF-xsYjHgg/edit?usp=sharing"",""พรบ!BM45"")"),15)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IFERROR(__xludf.DUMMYFUNCTION("IMPORTRANGE(""https://docs.google.com/spreadsheets/d/1C3CXT74ZlgGe6_JY_1olB1XN4rF0dxEuIIF-xsYjHgg/edit?usp=sharing"",""พรบ!BP45"")"),0)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IFERROR(__xludf.DUMMYFUNCTION("IMPORTRANGE(""https://docs.google.com/spreadsheets/d/1C3CXT74ZlgGe6_JY_1olB1XN4rF0dxEuIIF-xsYjHgg/edit?usp=sharing"",""พรบ!BQ45"")"),0)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IFERROR(__xludf.DUMMYFUNCTION("IMPORTRANGE(""https://docs.google.com/spreadsheets/d/1C3CXT74ZlgGe6_JY_1olB1XN4rF0dxEuIIF-xsYjHgg/edit?usp=sharing"",""พรบ!BR45"")"),0)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1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IFERROR(__xludf.DUMMYFUNCTION("IMPORTRANGE(""https://docs.google.com/spreadsheets/d/1C3CXT74ZlgGe6_JY_1olB1XN4rF0dxEuIIF-xsYjHgg/edit?usp=sharing"",""พรบ!BU45"")"),0)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IFERROR(__xludf.DUMMYFUNCTION("IMPORTRANGE(""https://docs.google.com/spreadsheets/d/1C3CXT74ZlgGe6_JY_1olB1XN4rF0dxEuIIF-xsYjHgg/edit?usp=sharing"",""พรบ!BV45"")"),0)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5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160</v>
      </c>
      <c r="J228" s="197">
        <f ca="1">J240</f>
        <v>14</v>
      </c>
      <c r="K228" s="178">
        <f ca="1">IF(I228&gt;0,J228*100/I228,0)</f>
        <v>8.75</v>
      </c>
      <c r="L228" s="179">
        <f ca="1">L229+L230</f>
        <v>658010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658010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IFERROR(__xludf.DUMMYFUNCTION("IMPORTRANGE(""https://docs.google.com/spreadsheets/d/1C3CXT74ZlgGe6_JY_1olB1XN4rF0dxEuIIF-xsYjHgg/edit?usp=sharing"",""พรบ!BX45"")"),306000)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IFERROR(__xludf.DUMMYFUNCTION("IMPORTRANGE(""https://docs.google.com/spreadsheets/d/1C3CXT74ZlgGe6_JY_1olB1XN4rF0dxEuIIF-xsYjHgg/edit?usp=sharing"",""พรบ!BY45"")"),352010)</f>
        <v>352010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IFERROR(__xludf.DUMMYFUNCTION("IMPORTRANGE(""https://docs.google.com/spreadsheets/d/1AGHcLOeeYFL3K4b9R1dSzyJy00PE_ra89DNTVfnxSWM/edit?usp=sharing"",""รวมที่ทำกิน!J34"")"),5)</f>
        <v>5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IFERROR(__xludf.DUMMYFUNCTION("IMPORTRANGE(""https://docs.google.com/spreadsheets/d/1C3CXT74ZlgGe6_JY_1olB1XN4rF0dxEuIIF-xsYjHgg/edit?usp=sharing"",""พรบ!BZ45"")"),1350)</f>
        <v>1350</v>
      </c>
      <c r="J235" s="66">
        <f ca="1">IFERROR(__xludf.DUMMYFUNCTION("IMPORTRANGE(""https://docs.google.com/spreadsheets/d/1AGHcLOeeYFL3K4b9R1dSzyJy00PE_ra89DNTVfnxSWM/edit?usp=sharing"",""รวมที่ทำกิน!L34"")"),40.63)</f>
        <v>40.630000000000003</v>
      </c>
      <c r="K235" s="200">
        <f t="shared" ca="1" si="52"/>
        <v>3.0096296296296301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IFERROR(__xludf.DUMMYFUNCTION("IMPORTRANGE(""https://docs.google.com/spreadsheets/d/1C3CXT74ZlgGe6_JY_1olB1XN4rF0dxEuIIF-xsYjHgg/edit?usp=sharing"",""พรบ!CA45"")"),160)</f>
        <v>160</v>
      </c>
      <c r="J236" s="66">
        <f ca="1">IFERROR(__xludf.DUMMYFUNCTION("IMPORTRANGE(""https://docs.google.com/spreadsheets/d/1AGHcLOeeYFL3K4b9R1dSzyJy00PE_ra89DNTVfnxSWM/edit?usp=sharing"",""รวมที่ทำกิน!O34"")"),31)</f>
        <v>31</v>
      </c>
      <c r="K236" s="200">
        <f t="shared" ca="1" si="52"/>
        <v>19.375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105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IFERROR(__xludf.DUMMYFUNCTION("IMPORTRANGE(""https://docs.google.com/spreadsheets/d/1AGHcLOeeYFL3K4b9R1dSzyJy00PE_ra89DNTVfnxSWM/edit?usp=sharing"",""รวมที่ทำกิน!Q34"")"),353.98)</f>
        <v>353.98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106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IFERROR(__xludf.DUMMYFUNCTION("IMPORTRANGE(""https://docs.google.com/spreadsheets/d/1C3CXT74ZlgGe6_JY_1olB1XN4rF0dxEuIIF-xsYjHgg/edit?usp=sharing"",""พรบ!CB45"")"),160)</f>
        <v>160</v>
      </c>
      <c r="J238" s="66">
        <f ca="1">IFERROR(__xludf.DUMMYFUNCTION("IMPORTRANGE(""https://docs.google.com/spreadsheets/d/1AGHcLOeeYFL3K4b9R1dSzyJy00PE_ra89DNTVfnxSWM/edit?usp=sharing"",""รวมที่ทำกิน!S34"")"),0)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105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IFERROR(__xludf.DUMMYFUNCTION("IMPORTRANGE(""https://docs.google.com/spreadsheets/d/1AGHcLOeeYFL3K4b9R1dSzyJy00PE_ra89DNTVfnxSWM/edit?usp=sharing"",""รวมที่ทำกิน!U34"")"),0)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107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IFERROR(__xludf.DUMMYFUNCTION("IMPORTRANGE(""https://docs.google.com/spreadsheets/d/1C3CXT74ZlgGe6_JY_1olB1XN4rF0dxEuIIF-xsYjHgg/edit?usp=sharing"",""พรบ!CC45"")"),160)</f>
        <v>160</v>
      </c>
      <c r="J240" s="66">
        <f ca="1">IFERROR(__xludf.DUMMYFUNCTION("IMPORTRANGE(""https://docs.google.com/spreadsheets/d/1AGHcLOeeYFL3K4b9R1dSzyJy00PE_ra89DNTVfnxSWM/edit?usp=sharing"",""รวมที่ทำกิน!W34"")"),14)</f>
        <v>14</v>
      </c>
      <c r="K240" s="200">
        <f t="shared" ca="1" si="52"/>
        <v>8.75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105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IFERROR(__xludf.DUMMYFUNCTION("IMPORTRANGE(""https://docs.google.com/spreadsheets/d/1AGHcLOeeYFL3K4b9R1dSzyJy00PE_ra89DNTVfnxSWM/edit?usp=sharing"",""รวมที่ทำกิน!Y34"")"),155.23)</f>
        <v>155.22999999999999</v>
      </c>
      <c r="K241" s="362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108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2360457</v>
      </c>
      <c r="M242" s="213">
        <f t="shared" si="53"/>
        <v>42321.61</v>
      </c>
      <c r="N242" s="213">
        <f ca="1">+IF(L242&gt;0,M242*100/L242,0)</f>
        <v>1.7929413668624339</v>
      </c>
    </row>
    <row r="243" spans="1:14" ht="21.75" customHeight="1" x14ac:dyDescent="0.55000000000000004">
      <c r="A243" s="214" t="s">
        <v>109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110</v>
      </c>
      <c r="D244" s="223"/>
      <c r="E244" s="223"/>
      <c r="F244" s="223"/>
      <c r="G244" s="224"/>
      <c r="H244" s="225" t="s">
        <v>105</v>
      </c>
      <c r="I244" s="226">
        <f t="shared" ref="I244:J244" ca="1" si="54">I270</f>
        <v>300</v>
      </c>
      <c r="J244" s="226">
        <f t="shared" si="54"/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616300</v>
      </c>
      <c r="M244" s="228">
        <f t="shared" si="56"/>
        <v>9935.48</v>
      </c>
      <c r="N244" s="228">
        <f ca="1">+IF(L244&gt;0,M244*100/L244,0)</f>
        <v>1.6121174752555574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I263</f>
        <v>140</v>
      </c>
      <c r="J245" s="226">
        <f>+J263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616300</v>
      </c>
      <c r="M247" s="49">
        <f t="shared" si="58"/>
        <v>9935.48</v>
      </c>
      <c r="N247" s="49">
        <f t="shared" ca="1" si="57"/>
        <v>1.6121174752555574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111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IFERROR(__xludf.DUMMYFUNCTION("IMPORTRANGE(""https://docs.google.com/spreadsheets/d/1C3CXT74ZlgGe6_JY_1olB1XN4rF0dxEuIIF-xsYjHgg/edit?usp=sharing"",""งบกองทุน!d45"")"),0)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112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IFERROR(__xludf.DUMMYFUNCTION("IMPORTRANGE(""https://docs.google.com/spreadsheets/d/1C3CXT74ZlgGe6_JY_1olB1XN4rF0dxEuIIF-xsYjHgg/edit?usp=sharing"",""งบกองทุน!e45"")"),616300)</f>
        <v>616300</v>
      </c>
      <c r="M249" s="52">
        <f>SUM(M250:M253)</f>
        <v>9935.48</v>
      </c>
      <c r="N249" s="52">
        <f t="shared" ca="1" si="57"/>
        <v>1.6121174752555574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113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114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115</v>
      </c>
      <c r="H252" s="46" t="s">
        <v>20</v>
      </c>
      <c r="I252" s="66"/>
      <c r="J252" s="66"/>
      <c r="K252" s="232"/>
      <c r="L252" s="52"/>
      <c r="M252" s="53">
        <v>9935.48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116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117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IFERROR(__xludf.DUMMYFUNCTION("IMPORTRANGE(""https://docs.google.com/spreadsheets/d/1C3CXT74ZlgGe6_JY_1olB1XN4rF0dxEuIIF-xsYjHgg/edit?usp=sharing"",""งบกองทุน!f45"")"),0)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118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119</v>
      </c>
      <c r="H262" s="65" t="s">
        <v>105</v>
      </c>
      <c r="I262" s="66">
        <f t="shared" ref="I262:J262" ca="1" si="59">SUM(I264,I266)</f>
        <v>300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98" t="s">
        <v>120</v>
      </c>
      <c r="G263" s="75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IFERROR(__xludf.DUMMYFUNCTION("IMPORTRANGE(""https://docs.google.com/spreadsheets/d/1C3CXT74ZlgGe6_JY_1olB1XN4rF0dxEuIIF-xsYjHgg/edit?usp=sharing"",""งบกองทุน!H45"")"),140)</f>
        <v>140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105</v>
      </c>
      <c r="I264" s="47">
        <f ca="1">IFERROR(__xludf.DUMMYFUNCTION("IMPORTRANGE(""https://docs.google.com/spreadsheets/d/1C3CXT74ZlgGe6_JY_1olB1XN4rF0dxEuIIF-xsYjHgg/edit?usp=sharing"",""งบกองทุน!i45"")"),275)</f>
        <v>275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75" t="s">
        <v>121</v>
      </c>
      <c r="H265" s="59" t="s">
        <v>16</v>
      </c>
      <c r="I265" s="47">
        <f ca="1">I263</f>
        <v>140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105</v>
      </c>
      <c r="I266" s="47">
        <f ca="1">IFERROR(__xludf.DUMMYFUNCTION("IMPORTRANGE(""https://docs.google.com/spreadsheets/d/1C3CXT74ZlgGe6_JY_1olB1XN4rF0dxEuIIF-xsYjHgg/edit?usp=sharing"",""งบกองทุน!k45"")"),25)</f>
        <v>25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75" t="s">
        <v>122</v>
      </c>
      <c r="H267" s="59" t="s">
        <v>16</v>
      </c>
      <c r="I267" s="47">
        <f ca="1">I263</f>
        <v>140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123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IFERROR(__xludf.DUMMYFUNCTION("IMPORTRANGE(""https://docs.google.com/spreadsheets/d/1C3CXT74ZlgGe6_JY_1olB1XN4rF0dxEuIIF-xsYjHgg/edit?usp=sharing"",""งบกองทุน!m45"")"),0)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124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105</v>
      </c>
      <c r="I270" s="66">
        <f t="shared" ref="I270:J270" ca="1" si="61">SUM(I271:I272)</f>
        <v>300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125</v>
      </c>
      <c r="H271" s="65" t="s">
        <v>105</v>
      </c>
      <c r="I271" s="66">
        <f ca="1">IFERROR(__xludf.DUMMYFUNCTION("IMPORTRANGE(""https://docs.google.com/spreadsheets/d/1C3CXT74ZlgGe6_JY_1olB1XN4rF0dxEuIIF-xsYjHgg/edit?usp=sharing"",""งบกองทุน!o45"")"),25)</f>
        <v>25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126</v>
      </c>
      <c r="H272" s="65" t="s">
        <v>105</v>
      </c>
      <c r="I272" s="66">
        <f ca="1">IFERROR(__xludf.DUMMYFUNCTION("IMPORTRANGE(""https://docs.google.com/spreadsheets/d/1C3CXT74ZlgGe6_JY_1olB1XN4rF0dxEuIIF-xsYjHgg/edit?usp=sharing"",""งบกองทุน!p45"")"),275)</f>
        <v>275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127</v>
      </c>
      <c r="D275" s="223"/>
      <c r="E275" s="233"/>
      <c r="F275" s="233"/>
      <c r="G275" s="234"/>
      <c r="H275" s="225" t="s">
        <v>105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9580.65</v>
      </c>
      <c r="N275" s="228">
        <f ca="1">+IF(L275&gt;0,M275*100/L275,0)</f>
        <v>0.93149865826624667</v>
      </c>
    </row>
    <row r="276" spans="1:14" ht="21.75" customHeight="1" x14ac:dyDescent="0.55000000000000004">
      <c r="A276" s="221"/>
      <c r="B276" s="222"/>
      <c r="C276" s="223"/>
      <c r="D276" s="235"/>
      <c r="E276" s="236"/>
      <c r="F276" s="236"/>
      <c r="G276" s="237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9580.65</v>
      </c>
      <c r="N278" s="49">
        <f t="shared" ca="1" si="65"/>
        <v>0.93149865826624667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111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IFERROR(__xludf.DUMMYFUNCTION("IMPORTRANGE(""https://docs.google.com/spreadsheets/d/1C3CXT74ZlgGe6_JY_1olB1XN4rF0dxEuIIF-xsYjHgg/edit?usp=sharing"",""งบกองทุน!r45"")"),0)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112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IFERROR(__xludf.DUMMYFUNCTION("IMPORTRANGE(""https://docs.google.com/spreadsheets/d/1C3CXT74ZlgGe6_JY_1olB1XN4rF0dxEuIIF-xsYjHgg/edit?usp=sharing"",""งบกองทุน!s45"")"),1028520)</f>
        <v>1028520</v>
      </c>
      <c r="M280" s="52">
        <f>SUM(M281:M284)</f>
        <v>9580.65</v>
      </c>
      <c r="N280" s="52">
        <f t="shared" ca="1" si="65"/>
        <v>0.93149865826624667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113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114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115</v>
      </c>
      <c r="H283" s="46" t="s">
        <v>20</v>
      </c>
      <c r="I283" s="66"/>
      <c r="J283" s="66"/>
      <c r="K283" s="232"/>
      <c r="L283" s="52"/>
      <c r="M283" s="53">
        <v>9580.65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116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128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IFERROR(__xludf.DUMMYFUNCTION("IMPORTRANGE(""https://docs.google.com/spreadsheets/d/1C3CXT74ZlgGe6_JY_1olB1XN4rF0dxEuIIF-xsYjHgg/edit?usp=sharing"",""งบกองทุน!v45"")"),100)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105</v>
      </c>
      <c r="I292" s="66">
        <f ca="1">IFERROR(__xludf.DUMMYFUNCTION("IMPORTRANGE(""https://docs.google.com/spreadsheets/d/1C3CXT74ZlgGe6_JY_1olB1XN4rF0dxEuIIF-xsYjHgg/edit?usp=sharing"",""งบกองทุน!w45"")"),1000)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IFERROR(__xludf.DUMMYFUNCTION("IMPORTRANGE(""https://docs.google.com/spreadsheets/d/1C3CXT74ZlgGe6_JY_1olB1XN4rF0dxEuIIF-xsYjHgg/edit?usp=sharing"",""งบกองทุน!x45"")"),100)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129</v>
      </c>
      <c r="D296" s="223"/>
      <c r="E296" s="223"/>
      <c r="F296" s="223"/>
      <c r="G296" s="224"/>
      <c r="H296" s="225" t="s">
        <v>105</v>
      </c>
      <c r="I296" s="226">
        <f ca="1">SUM(I313,I317,I322)</f>
        <v>210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234280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5"/>
      <c r="E297" s="235"/>
      <c r="F297" s="235"/>
      <c r="G297" s="238"/>
      <c r="H297" s="225" t="s">
        <v>16</v>
      </c>
      <c r="I297" s="226">
        <f ca="1">SUM(I312,I316,I321)</f>
        <v>70</v>
      </c>
      <c r="J297" s="226">
        <f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234280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111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IFERROR(__xludf.DUMMYFUNCTION("IMPORTRANGE(""https://docs.google.com/spreadsheets/d/1C3CXT74ZlgGe6_JY_1olB1XN4rF0dxEuIIF-xsYjHgg/edit?usp=sharing"",""งบกองทุน!z45"")"),0)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112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IFERROR(__xludf.DUMMYFUNCTION("IMPORTRANGE(""https://docs.google.com/spreadsheets/d/1C3CXT74ZlgGe6_JY_1olB1XN4rF0dxEuIIF-xsYjHgg/edit?usp=sharing"",""งบกองทุน!aa45"")"),234280)</f>
        <v>234280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113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114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115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116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39"/>
      <c r="H311" s="240" t="s">
        <v>16</v>
      </c>
      <c r="I311" s="78">
        <f t="shared" ref="I311:J311" ca="1" si="72">+I312+I316+I321</f>
        <v>70</v>
      </c>
      <c r="J311" s="78">
        <f t="shared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1" t="s">
        <v>130</v>
      </c>
      <c r="G312" s="75"/>
      <c r="H312" s="77" t="s">
        <v>16</v>
      </c>
      <c r="I312" s="242">
        <f ca="1">IFERROR(__xludf.DUMMYFUNCTION("IMPORTRANGE(""https://docs.google.com/spreadsheets/d/1C3CXT74ZlgGe6_JY_1olB1XN4rF0dxEuIIF-xsYjHgg/edit?usp=sharing"",""งบกองทุน!ae45"")"),20)</f>
        <v>20</v>
      </c>
      <c r="J312" s="78">
        <f>J315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105</v>
      </c>
      <c r="I313" s="242">
        <f ca="1">IFERROR(__xludf.DUMMYFUNCTION("IMPORTRANGE(""https://docs.google.com/spreadsheets/d/1C3CXT74ZlgGe6_JY_1olB1XN4rF0dxEuIIF-xsYjHgg/edit?usp=sharing"",""งบกองทุน!ad45"")"),60)</f>
        <v>60</v>
      </c>
      <c r="J313" s="153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131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IFERROR(__xludf.DUMMYFUNCTION("IMPORTRANGE(""https://docs.google.com/spreadsheets/d/1C3CXT74ZlgGe6_JY_1olB1XN4rF0dxEuIIF-xsYjHgg/edit?usp=sharing"",""งบกองทุน!af45"")"),20)</f>
        <v>20</v>
      </c>
      <c r="J314" s="67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3"/>
      <c r="E315" s="244"/>
      <c r="F315" s="203"/>
      <c r="G315" s="245" t="s">
        <v>132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IFERROR(__xludf.DUMMYFUNCTION("IMPORTRANGE(""https://docs.google.com/spreadsheets/d/1C3CXT74ZlgGe6_JY_1olB1XN4rF0dxEuIIF-xsYjHgg/edit?usp=sharing"",""งบกองทุน!ag45"")"),20)</f>
        <v>20</v>
      </c>
      <c r="J315" s="246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1" t="s">
        <v>133</v>
      </c>
      <c r="G316" s="75"/>
      <c r="H316" s="77" t="s">
        <v>16</v>
      </c>
      <c r="I316" s="242">
        <f ca="1">IFERROR(__xludf.DUMMYFUNCTION("IMPORTRANGE(""https://docs.google.com/spreadsheets/d/1C3CXT74ZlgGe6_JY_1olB1XN4rF0dxEuIIF-xsYjHgg/edit?usp=sharing"",""งบกองทุน!ai45"")"),40)</f>
        <v>40</v>
      </c>
      <c r="J316" s="78">
        <f>J320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105</v>
      </c>
      <c r="I317" s="242">
        <f ca="1">IFERROR(__xludf.DUMMYFUNCTION("IMPORTRANGE(""https://docs.google.com/spreadsheets/d/1C3CXT74ZlgGe6_JY_1olB1XN4rF0dxEuIIF-xsYjHgg/edit?usp=sharing"",""งบกองทุน!ah45"")"),120)</f>
        <v>120</v>
      </c>
      <c r="J317" s="153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134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IFERROR(__xludf.DUMMYFUNCTION("IMPORTRANGE(""https://docs.google.com/spreadsheets/d/1C3CXT74ZlgGe6_JY_1olB1XN4rF0dxEuIIF-xsYjHgg/edit?usp=sharing"",""งบกองทุน!aj45"")"),40)</f>
        <v>40</v>
      </c>
      <c r="J318" s="67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135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IFERROR(__xludf.DUMMYFUNCTION("IMPORTRANGE(""https://docs.google.com/spreadsheets/d/1C3CXT74ZlgGe6_JY_1olB1XN4rF0dxEuIIF-xsYjHgg/edit?usp=sharing"",""งบกองทุน!ak45"")"),40)</f>
        <v>40</v>
      </c>
      <c r="J319" s="67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136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IFERROR(__xludf.DUMMYFUNCTION("IMPORTRANGE(""https://docs.google.com/spreadsheets/d/1C3CXT74ZlgGe6_JY_1olB1XN4rF0dxEuIIF-xsYjHgg/edit?usp=sharing"",""งบกองทุน!al45"")"),40)</f>
        <v>40</v>
      </c>
      <c r="J320" s="67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1" t="s">
        <v>137</v>
      </c>
      <c r="G321" s="75"/>
      <c r="H321" s="77" t="s">
        <v>16</v>
      </c>
      <c r="I321" s="242">
        <f ca="1">IFERROR(__xludf.DUMMYFUNCTION("IMPORTRANGE(""https://docs.google.com/spreadsheets/d/1C3CXT74ZlgGe6_JY_1olB1XN4rF0dxEuIIF-xsYjHgg/edit?usp=sharing"",""งบกองทุน!an45"")"),10)</f>
        <v>10</v>
      </c>
      <c r="J321" s="78">
        <f>J324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105</v>
      </c>
      <c r="I322" s="242">
        <f ca="1">IFERROR(__xludf.DUMMYFUNCTION("IMPORTRANGE(""https://docs.google.com/spreadsheets/d/1C3CXT74ZlgGe6_JY_1olB1XN4rF0dxEuIIF-xsYjHgg/edit?usp=sharing"",""งบกองทุน!am45"")"),30)</f>
        <v>30</v>
      </c>
      <c r="J322" s="153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138</v>
      </c>
      <c r="H323" s="59" t="s">
        <v>16</v>
      </c>
      <c r="I323" s="247">
        <f ca="1">IFERROR(__xludf.DUMMYFUNCTION("IMPORTRANGE(""https://docs.google.com/spreadsheets/d/1C3CXT74ZlgGe6_JY_1olB1XN4rF0dxEuIIF-xsYjHgg/edit?usp=sharing"",""งบกองทุน!ao45"")"),10)</f>
        <v>10</v>
      </c>
      <c r="J323" s="67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139</v>
      </c>
      <c r="H324" s="59" t="s">
        <v>16</v>
      </c>
      <c r="I324" s="247">
        <f ca="1">IFERROR(__xludf.DUMMYFUNCTION("IMPORTRANGE(""https://docs.google.com/spreadsheets/d/1C3CXT74ZlgGe6_JY_1olB1XN4rF0dxEuIIF-xsYjHgg/edit?usp=sharing"",""งบกองทุน!ap45"")"),10)</f>
        <v>10</v>
      </c>
      <c r="J324" s="67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39"/>
      <c r="H325" s="240" t="s">
        <v>16</v>
      </c>
      <c r="I325" s="78">
        <f ca="1">SUM(I326,I327)</f>
        <v>60</v>
      </c>
      <c r="J325" s="78">
        <f>+J326+J327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8"/>
      <c r="B326" s="249"/>
      <c r="C326" s="249"/>
      <c r="D326" s="250"/>
      <c r="E326" s="76"/>
      <c r="F326" s="74"/>
      <c r="G326" s="98" t="s">
        <v>140</v>
      </c>
      <c r="H326" s="59" t="s">
        <v>16</v>
      </c>
      <c r="I326" s="247">
        <f ca="1">IFERROR(__xludf.DUMMYFUNCTION("IMPORTRANGE(""https://docs.google.com/spreadsheets/d/1C3CXT74ZlgGe6_JY_1olB1XN4rF0dxEuIIF-xsYjHgg/edit?usp=sharing"",""งบกองทุน!ar45"")"),20)</f>
        <v>20</v>
      </c>
      <c r="J326" s="67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8"/>
      <c r="B327" s="249"/>
      <c r="C327" s="249"/>
      <c r="D327" s="250"/>
      <c r="E327" s="76"/>
      <c r="F327" s="74"/>
      <c r="G327" s="98" t="s">
        <v>141</v>
      </c>
      <c r="H327" s="59" t="s">
        <v>16</v>
      </c>
      <c r="I327" s="247">
        <f ca="1">IFERROR(__xludf.DUMMYFUNCTION("IMPORTRANGE(""https://docs.google.com/spreadsheets/d/1C3CXT74ZlgGe6_JY_1olB1XN4rF0dxEuIIF-xsYjHgg/edit?usp=sharing"",""งบกองทุน!as45"")"),40)</f>
        <v>40</v>
      </c>
      <c r="J327" s="66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1"/>
      <c r="B330" s="252">
        <v>4</v>
      </c>
      <c r="C330" s="252" t="s">
        <v>142</v>
      </c>
      <c r="D330" s="253"/>
      <c r="E330" s="253"/>
      <c r="F330" s="253"/>
      <c r="G330" s="254"/>
      <c r="H330" s="255" t="s">
        <v>16</v>
      </c>
      <c r="I330" s="256">
        <f ca="1">I344</f>
        <v>21</v>
      </c>
      <c r="J330" s="256">
        <f>+J344</f>
        <v>0</v>
      </c>
      <c r="K330" s="257">
        <f ca="1">IF(I330&gt;0,J330*100/I330,0)</f>
        <v>0</v>
      </c>
      <c r="L330" s="258">
        <f t="shared" ref="L330:M330" ca="1" si="74">SUM(L331:L332)</f>
        <v>96000</v>
      </c>
      <c r="M330" s="258">
        <f t="shared" si="74"/>
        <v>0</v>
      </c>
      <c r="N330" s="258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96000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111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IFERROR(__xludf.DUMMYFUNCTION("IMPORTRANGE(""https://docs.google.com/spreadsheets/d/1C3CXT74ZlgGe6_JY_1olB1XN4rF0dxEuIIF-xsYjHgg/edit?usp=sharing"",""งบกองทุน!au45"")"),0)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112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IFERROR(__xludf.DUMMYFUNCTION("IMPORTRANGE(""https://docs.google.com/spreadsheets/d/1C3CXT74ZlgGe6_JY_1olB1XN4rF0dxEuIIF-xsYjHgg/edit?usp=sharing"",""งบกองทุน!av45"")"),96000)</f>
        <v>96000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113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114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115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116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143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59" t="s">
        <v>82</v>
      </c>
      <c r="G344" s="75"/>
      <c r="H344" s="65" t="s">
        <v>16</v>
      </c>
      <c r="I344" s="242">
        <f t="shared" ref="I344:J344" ca="1" si="77">+I345+I346+I347</f>
        <v>21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144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IFERROR(__xludf.DUMMYFUNCTION("IMPORTRANGE(""https://docs.google.com/spreadsheets/d/1C3CXT74ZlgGe6_JY_1olB1XN4rF0dxEuIIF-xsYjHgg/edit?usp=sharing"",""งบกองทุน!ay45"")"),21)</f>
        <v>21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222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IFERROR(__xludf.DUMMYFUNCTION("IMPORTRANGE(""https://docs.google.com/spreadsheets/d/1C3CXT74ZlgGe6_JY_1olB1XN4rF0dxEuIIF-xsYjHgg/edit?usp=sharing"",""งบกองทุน!az45"")"),0)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146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IFERROR(__xludf.DUMMYFUNCTION("IMPORTRANGE(""https://docs.google.com/spreadsheets/d/1C3CXT74ZlgGe6_JY_1olB1XN4rF0dxEuIIF-xsYjHgg/edit?usp=sharing"",""งบกองทุน!Ba45"")"),0)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147</v>
      </c>
      <c r="D350" s="223"/>
      <c r="E350" s="223"/>
      <c r="F350" s="223"/>
      <c r="G350" s="224"/>
      <c r="H350" s="225" t="s">
        <v>105</v>
      </c>
      <c r="I350" s="226">
        <f ca="1">I359</f>
        <v>23588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209637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209637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111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IFERROR(__xludf.DUMMYFUNCTION("IMPORTRANGE(""https://docs.google.com/spreadsheets/d/1C3CXT74ZlgGe6_JY_1olB1XN4rF0dxEuIIF-xsYjHgg/edit?usp=sharing"",""งบกองทุน!Bc45"")"),0)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112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IFERROR(__xludf.DUMMYFUNCTION("IMPORTRANGE(""https://docs.google.com/spreadsheets/d/1C3CXT74ZlgGe6_JY_1olB1XN4rF0dxEuIIF-xsYjHgg/edit?usp=sharing"",""งบกองทุน!Bd45"")"),209637)</f>
        <v>209637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113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114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115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116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0" t="s">
        <v>148</v>
      </c>
      <c r="D359" s="260"/>
      <c r="E359" s="261"/>
      <c r="F359" s="261"/>
      <c r="G359" s="262"/>
      <c r="H359" s="135" t="s">
        <v>105</v>
      </c>
      <c r="I359" s="136">
        <f ca="1">IFERROR(__xludf.DUMMYFUNCTION("IMPORTRANGE(""https://docs.google.com/spreadsheets/d/1C3CXT74ZlgGe6_JY_1olB1XN4rF0dxEuIIF-xsYjHgg/edit?usp=sharing"",""งบกองทุน!BE45"")"),23588)</f>
        <v>23588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8"/>
      <c r="B360" s="249"/>
      <c r="C360" s="249"/>
      <c r="D360" s="250"/>
      <c r="E360" s="72" t="s">
        <v>149</v>
      </c>
      <c r="F360" s="74"/>
      <c r="G360" s="75"/>
      <c r="H360" s="263" t="s">
        <v>105</v>
      </c>
      <c r="I360" s="264">
        <f ca="1">I359</f>
        <v>23588</v>
      </c>
      <c r="J360" s="264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8"/>
      <c r="B361" s="249"/>
      <c r="C361" s="249"/>
      <c r="D361" s="250"/>
      <c r="E361" s="74"/>
      <c r="F361" s="74"/>
      <c r="G361" s="75"/>
      <c r="H361" s="263" t="s">
        <v>15</v>
      </c>
      <c r="I361" s="264">
        <f ca="1">IFERROR(__xludf.DUMMYFUNCTION("IMPORTRANGE(""https://docs.google.com/spreadsheets/d/1C3CXT74ZlgGe6_JY_1olB1XN4rF0dxEuIIF-xsYjHgg/edit?usp=sharing"",""งบกองทุน!Bf45"")"),3166)</f>
        <v>3166</v>
      </c>
      <c r="J361" s="264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8"/>
      <c r="B362" s="249"/>
      <c r="C362" s="249"/>
      <c r="D362" s="250"/>
      <c r="E362" s="74"/>
      <c r="F362" s="241" t="s">
        <v>150</v>
      </c>
      <c r="G362" s="265"/>
      <c r="H362" s="266" t="s">
        <v>105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8"/>
      <c r="B363" s="249"/>
      <c r="C363" s="249"/>
      <c r="D363" s="250"/>
      <c r="E363" s="74"/>
      <c r="F363" s="74"/>
      <c r="G363" s="265"/>
      <c r="H363" s="266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8"/>
      <c r="B364" s="249"/>
      <c r="C364" s="249"/>
      <c r="D364" s="250"/>
      <c r="E364" s="74"/>
      <c r="F364" s="241" t="s">
        <v>151</v>
      </c>
      <c r="G364" s="265"/>
      <c r="H364" s="266" t="s">
        <v>105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8"/>
      <c r="B365" s="249"/>
      <c r="C365" s="249"/>
      <c r="D365" s="250"/>
      <c r="E365" s="74"/>
      <c r="F365" s="74"/>
      <c r="G365" s="265"/>
      <c r="H365" s="266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8"/>
      <c r="B366" s="249"/>
      <c r="C366" s="249"/>
      <c r="D366" s="250"/>
      <c r="E366" s="74"/>
      <c r="F366" s="241" t="s">
        <v>152</v>
      </c>
      <c r="G366" s="265"/>
      <c r="H366" s="266" t="s">
        <v>105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8"/>
      <c r="B367" s="249"/>
      <c r="C367" s="249"/>
      <c r="D367" s="250"/>
      <c r="E367" s="74"/>
      <c r="F367" s="74"/>
      <c r="G367" s="74"/>
      <c r="H367" s="266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8"/>
      <c r="B368" s="249"/>
      <c r="C368" s="249"/>
      <c r="D368" s="250"/>
      <c r="E368" s="154" t="s">
        <v>153</v>
      </c>
      <c r="F368" s="74"/>
      <c r="G368" s="75"/>
      <c r="H368" s="263" t="s">
        <v>105</v>
      </c>
      <c r="I368" s="264">
        <f ca="1">+I359</f>
        <v>23588</v>
      </c>
      <c r="J368" s="264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8"/>
      <c r="B369" s="249"/>
      <c r="C369" s="249"/>
      <c r="D369" s="250"/>
      <c r="E369" s="74"/>
      <c r="F369" s="74"/>
      <c r="G369" s="75"/>
      <c r="H369" s="263" t="s">
        <v>15</v>
      </c>
      <c r="I369" s="264">
        <f ca="1">I361</f>
        <v>3166</v>
      </c>
      <c r="J369" s="264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8"/>
      <c r="B370" s="249"/>
      <c r="C370" s="249"/>
      <c r="D370" s="250"/>
      <c r="E370" s="74"/>
      <c r="F370" s="73" t="s">
        <v>154</v>
      </c>
      <c r="G370" s="265"/>
      <c r="H370" s="266" t="s">
        <v>105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8"/>
      <c r="B371" s="249"/>
      <c r="C371" s="249"/>
      <c r="D371" s="250"/>
      <c r="E371" s="74"/>
      <c r="F371" s="74"/>
      <c r="G371" s="265"/>
      <c r="H371" s="266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8"/>
      <c r="B372" s="249"/>
      <c r="C372" s="249"/>
      <c r="D372" s="250"/>
      <c r="E372" s="74"/>
      <c r="F372" s="73" t="s">
        <v>155</v>
      </c>
      <c r="G372" s="265"/>
      <c r="H372" s="266" t="s">
        <v>105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8"/>
      <c r="B373" s="249"/>
      <c r="C373" s="249"/>
      <c r="D373" s="250"/>
      <c r="E373" s="74"/>
      <c r="F373" s="74"/>
      <c r="G373" s="265"/>
      <c r="H373" s="266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8"/>
      <c r="B374" s="249"/>
      <c r="C374" s="249"/>
      <c r="D374" s="250"/>
      <c r="E374" s="74"/>
      <c r="F374" s="73" t="s">
        <v>156</v>
      </c>
      <c r="G374" s="265"/>
      <c r="H374" s="266" t="s">
        <v>105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8"/>
      <c r="B375" s="249"/>
      <c r="C375" s="249"/>
      <c r="D375" s="250"/>
      <c r="E375" s="74"/>
      <c r="F375" s="74"/>
      <c r="G375" s="75"/>
      <c r="H375" s="266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7"/>
      <c r="B376" s="268"/>
      <c r="C376" s="268"/>
      <c r="D376" s="269"/>
      <c r="E376" s="270" t="s">
        <v>157</v>
      </c>
      <c r="F376" s="271"/>
      <c r="G376" s="272"/>
      <c r="H376" s="273" t="s">
        <v>105</v>
      </c>
      <c r="I376" s="264">
        <f ca="1">+I359</f>
        <v>23588</v>
      </c>
      <c r="J376" s="264">
        <f t="shared" ref="J376:J377" si="85">+J378+J380+J382+J388</f>
        <v>0</v>
      </c>
      <c r="K376" s="79">
        <f t="shared" ca="1" si="82"/>
        <v>0</v>
      </c>
      <c r="L376" s="274"/>
      <c r="M376" s="274"/>
      <c r="N376" s="274"/>
    </row>
    <row r="377" spans="1:14" ht="21.75" customHeight="1" x14ac:dyDescent="0.55000000000000004">
      <c r="A377" s="248"/>
      <c r="B377" s="249"/>
      <c r="C377" s="249"/>
      <c r="D377" s="250"/>
      <c r="E377" s="74"/>
      <c r="F377" s="74"/>
      <c r="G377" s="75"/>
      <c r="H377" s="263" t="s">
        <v>15</v>
      </c>
      <c r="I377" s="264">
        <f ca="1">I361</f>
        <v>3166</v>
      </c>
      <c r="J377" s="264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8"/>
      <c r="B378" s="249"/>
      <c r="C378" s="249"/>
      <c r="D378" s="250"/>
      <c r="E378" s="74"/>
      <c r="F378" s="73" t="s">
        <v>158</v>
      </c>
      <c r="G378" s="265"/>
      <c r="H378" s="266" t="s">
        <v>105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8"/>
      <c r="B379" s="249"/>
      <c r="C379" s="249"/>
      <c r="D379" s="250"/>
      <c r="E379" s="74"/>
      <c r="F379" s="74"/>
      <c r="G379" s="265"/>
      <c r="H379" s="266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8"/>
      <c r="B380" s="249"/>
      <c r="C380" s="249"/>
      <c r="D380" s="250"/>
      <c r="E380" s="74"/>
      <c r="F380" s="73" t="s">
        <v>159</v>
      </c>
      <c r="G380" s="265"/>
      <c r="H380" s="266" t="s">
        <v>105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8"/>
      <c r="B381" s="249"/>
      <c r="C381" s="249"/>
      <c r="D381" s="250"/>
      <c r="E381" s="74"/>
      <c r="F381" s="74"/>
      <c r="G381" s="265"/>
      <c r="H381" s="266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8"/>
      <c r="B382" s="249"/>
      <c r="C382" s="249"/>
      <c r="D382" s="250"/>
      <c r="E382" s="74"/>
      <c r="F382" s="73" t="s">
        <v>160</v>
      </c>
      <c r="G382" s="265"/>
      <c r="H382" s="266" t="s">
        <v>105</v>
      </c>
      <c r="I382" s="47">
        <v>0</v>
      </c>
      <c r="J382" s="264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8"/>
      <c r="B383" s="249"/>
      <c r="C383" s="249"/>
      <c r="D383" s="250"/>
      <c r="E383" s="74"/>
      <c r="F383" s="74"/>
      <c r="G383" s="74"/>
      <c r="H383" s="266" t="s">
        <v>15</v>
      </c>
      <c r="I383" s="47">
        <v>0</v>
      </c>
      <c r="J383" s="264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8"/>
      <c r="B384" s="249"/>
      <c r="C384" s="249"/>
      <c r="D384" s="250"/>
      <c r="E384" s="74"/>
      <c r="F384" s="74"/>
      <c r="G384" s="73" t="s">
        <v>161</v>
      </c>
      <c r="H384" s="266" t="s">
        <v>105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8"/>
      <c r="B385" s="249"/>
      <c r="C385" s="249"/>
      <c r="D385" s="250"/>
      <c r="E385" s="74"/>
      <c r="F385" s="74"/>
      <c r="G385" s="74"/>
      <c r="H385" s="266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8"/>
      <c r="B386" s="249"/>
      <c r="C386" s="249"/>
      <c r="D386" s="250"/>
      <c r="E386" s="74"/>
      <c r="F386" s="74"/>
      <c r="G386" s="73" t="s">
        <v>162</v>
      </c>
      <c r="H386" s="266" t="s">
        <v>105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8"/>
      <c r="B387" s="249"/>
      <c r="C387" s="249"/>
      <c r="D387" s="250"/>
      <c r="E387" s="74"/>
      <c r="F387" s="74"/>
      <c r="G387" s="75"/>
      <c r="H387" s="266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8"/>
      <c r="B388" s="249"/>
      <c r="C388" s="249"/>
      <c r="D388" s="250"/>
      <c r="E388" s="74"/>
      <c r="F388" s="73" t="s">
        <v>163</v>
      </c>
      <c r="G388" s="265"/>
      <c r="H388" s="266" t="s">
        <v>105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5"/>
      <c r="B389" s="276"/>
      <c r="C389" s="276"/>
      <c r="D389" s="277"/>
      <c r="E389" s="203"/>
      <c r="F389" s="203"/>
      <c r="G389" s="203"/>
      <c r="H389" s="278" t="s">
        <v>15</v>
      </c>
      <c r="I389" s="297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0" t="s">
        <v>164</v>
      </c>
      <c r="D390" s="260"/>
      <c r="E390" s="261"/>
      <c r="F390" s="261"/>
      <c r="G390" s="262"/>
      <c r="H390" s="135" t="s">
        <v>105</v>
      </c>
      <c r="I390" s="136">
        <f ca="1">IFERROR(__xludf.DUMMYFUNCTION("IMPORTRANGE(""https://docs.google.com/spreadsheets/d/1C3CXT74ZlgGe6_JY_1olB1XN4rF0dxEuIIF-xsYjHgg/edit?usp=sharing"",""งบกองทุน!cd45"")"),408)</f>
        <v>408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0"/>
      <c r="E391" s="279" t="s">
        <v>165</v>
      </c>
      <c r="F391" s="280"/>
      <c r="G391" s="281"/>
      <c r="H391" s="282" t="s">
        <v>105</v>
      </c>
      <c r="I391" s="264">
        <f ca="1">IFERROR(__xludf.DUMMYFUNCTION("IMPORTRANGE(""https://docs.google.com/spreadsheets/d/1C3CXT74ZlgGe6_JY_1olB1XN4rF0dxEuIIF-xsYjHgg/edit?usp=sharing"",""งบกองทุน!cd45"")"),408)</f>
        <v>408</v>
      </c>
      <c r="J391" s="264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0"/>
      <c r="F392" s="280"/>
      <c r="G392" s="281"/>
      <c r="H392" s="282" t="s">
        <v>15</v>
      </c>
      <c r="I392" s="264">
        <f ca="1">IFERROR(__xludf.DUMMYFUNCTION("IMPORTRANGE(""https://docs.google.com/spreadsheets/d/1C3CXT74ZlgGe6_JY_1olB1XN4rF0dxEuIIF-xsYjHgg/edit?usp=sharing"",""งบกองทุน!cc45"")"),36)</f>
        <v>36</v>
      </c>
      <c r="J392" s="264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0"/>
      <c r="E393" s="250" t="s">
        <v>166</v>
      </c>
      <c r="F393" s="74"/>
      <c r="G393" s="75"/>
      <c r="H393" s="266" t="s">
        <v>105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6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1" t="s">
        <v>167</v>
      </c>
      <c r="G395" s="265"/>
      <c r="H395" s="266" t="s">
        <v>105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5"/>
      <c r="H396" s="266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1" t="s">
        <v>168</v>
      </c>
      <c r="G397" s="265"/>
      <c r="H397" s="266" t="s">
        <v>105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5"/>
      <c r="H398" s="266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1" t="s">
        <v>169</v>
      </c>
      <c r="G399" s="265"/>
      <c r="H399" s="266" t="s">
        <v>105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6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170</v>
      </c>
      <c r="F401" s="74"/>
      <c r="G401" s="265"/>
      <c r="H401" s="266" t="s">
        <v>105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6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171</v>
      </c>
      <c r="G403" s="74"/>
      <c r="H403" s="266" t="s">
        <v>105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6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172</v>
      </c>
      <c r="G405" s="74"/>
      <c r="H405" s="266" t="s">
        <v>105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6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0"/>
      <c r="E407" s="250" t="s">
        <v>220</v>
      </c>
      <c r="F407" s="74"/>
      <c r="G407" s="75"/>
      <c r="H407" s="266" t="s">
        <v>105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6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0" t="s">
        <v>174</v>
      </c>
      <c r="D409" s="260"/>
      <c r="E409" s="284"/>
      <c r="F409" s="284"/>
      <c r="G409" s="285"/>
      <c r="H409" s="286" t="s">
        <v>105</v>
      </c>
      <c r="I409" s="136">
        <f ca="1">IFERROR(__xludf.DUMMYFUNCTION("IMPORTRANGE(""https://docs.google.com/spreadsheets/d/1C3CXT74ZlgGe6_JY_1olB1XN4rF0dxEuIIF-xsYjHgg/edit?usp=sharing"",""งบกองทุน!cz45"")"),0)</f>
        <v>0</v>
      </c>
      <c r="J409" s="136">
        <f ca="1">SUM(J412,J414)</f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7"/>
      <c r="D410" s="287"/>
      <c r="E410" s="287" t="s">
        <v>175</v>
      </c>
      <c r="F410" s="288"/>
      <c r="G410" s="289"/>
      <c r="H410" s="290" t="s">
        <v>105</v>
      </c>
      <c r="I410" s="149">
        <f ca="1">IFERROR(__xludf.DUMMYFUNCTION("IMPORTRANGE(""https://docs.google.com/spreadsheets/d/1C3CXT74ZlgGe6_JY_1olB1XN4rF0dxEuIIF-xsYjHgg/edit?usp=sharing"",""งบกองทุน!cz45"")"),0)</f>
        <v>0</v>
      </c>
      <c r="J410" s="149">
        <f t="shared" ref="J410:J411" ca="1" si="90">SUM(J412,J414)</f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7"/>
      <c r="D411" s="287"/>
      <c r="E411" s="287" t="s">
        <v>176</v>
      </c>
      <c r="F411" s="288"/>
      <c r="G411" s="289"/>
      <c r="H411" s="290" t="s">
        <v>15</v>
      </c>
      <c r="I411" s="149">
        <f ca="1">IFERROR(__xludf.DUMMYFUNCTION("IMPORTRANGE(""https://docs.google.com/spreadsheets/d/1C3CXT74ZlgGe6_JY_1olB1XN4rF0dxEuIIF-xsYjHgg/edit?usp=sharing"",""งบกองทุน!cy45"")"),0)</f>
        <v>0</v>
      </c>
      <c r="J411" s="149">
        <f t="shared" ca="1" si="90"/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177</v>
      </c>
      <c r="H412" s="266" t="s">
        <v>105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IFERROR(__xludf.DUMMYFUNCTION("IMPORTRANGE(""https://docs.google.com/spreadsheets/d/1C3CXT74ZlgGe6_JY_1olB1XN4rF0dxEuIIF-xsYjHgg/edit?usp=sharing"",""งบกองทุน!db45"")"),0)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6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IFERROR(__xludf.DUMMYFUNCTION("IMPORTRANGE(""https://docs.google.com/spreadsheets/d/1C3CXT74ZlgGe6_JY_1olB1XN4rF0dxEuIIF-xsYjHgg/edit?usp=sharing"",""งบกองทุน!da45"")"),0)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178</v>
      </c>
      <c r="H414" s="266" t="s">
        <v>105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IFERROR(__xludf.DUMMYFUNCTION("IMPORTRANGE(""https://docs.google.com/spreadsheets/d/1C3CXT74ZlgGe6_JY_1olB1XN4rF0dxEuIIF-xsYjHgg/edit?usp=sharing"",""งบกองทุน!dd45"")"),0)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6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IFERROR(__xludf.DUMMYFUNCTION("IMPORTRANGE(""https://docs.google.com/spreadsheets/d/1C3CXT74ZlgGe6_JY_1olB1XN4rF0dxEuIIF-xsYjHgg/edit?usp=sharing"",""งบกองทุน!dc45"")"),0)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179</v>
      </c>
      <c r="H416" s="266" t="s">
        <v>105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IFERROR(__xludf.DUMMYFUNCTION("IMPORTRANGE(""https://docs.google.com/spreadsheets/d/1C3CXT74ZlgGe6_JY_1olB1XN4rF0dxEuIIF-xsYjHgg/edit?usp=sharing"",""งบกองทุน!df45"")"),0)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6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IFERROR(__xludf.DUMMYFUNCTION("IMPORTRANGE(""https://docs.google.com/spreadsheets/d/1C3CXT74ZlgGe6_JY_1olB1XN4rF0dxEuIIF-xsYjHgg/edit?usp=sharing"",""งบกองทุน!de45"")"),0)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363"/>
      <c r="D418" s="363"/>
      <c r="E418" s="363" t="s">
        <v>180</v>
      </c>
      <c r="F418" s="364"/>
      <c r="G418" s="365"/>
      <c r="H418" s="366" t="s">
        <v>105</v>
      </c>
      <c r="I418" s="367">
        <f t="shared" ref="I418:I419" ca="1" si="91">J416</f>
        <v>0</v>
      </c>
      <c r="J418" s="367">
        <f t="shared" ref="J418:J419" si="92">SUM(J420,J422,J424)</f>
        <v>0</v>
      </c>
      <c r="K418" s="368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363"/>
      <c r="D419" s="363"/>
      <c r="E419" s="363" t="s">
        <v>181</v>
      </c>
      <c r="F419" s="364"/>
      <c r="G419" s="365"/>
      <c r="H419" s="366" t="s">
        <v>15</v>
      </c>
      <c r="I419" s="367">
        <f t="shared" ca="1" si="91"/>
        <v>0</v>
      </c>
      <c r="J419" s="367">
        <f t="shared" si="92"/>
        <v>0</v>
      </c>
      <c r="K419" s="368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177</v>
      </c>
      <c r="H420" s="266" t="s">
        <v>105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6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178</v>
      </c>
      <c r="H422" s="266" t="s">
        <v>105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6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182</v>
      </c>
      <c r="H424" s="266" t="s">
        <v>105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1"/>
      <c r="B425" s="292"/>
      <c r="C425" s="292"/>
      <c r="D425" s="293"/>
      <c r="E425" s="294"/>
      <c r="F425" s="294"/>
      <c r="G425" s="295"/>
      <c r="H425" s="296" t="s">
        <v>15</v>
      </c>
      <c r="I425" s="369">
        <v>0</v>
      </c>
      <c r="J425" s="298">
        <v>0</v>
      </c>
      <c r="K425" s="299">
        <f t="shared" si="82"/>
        <v>0</v>
      </c>
      <c r="L425" s="300"/>
      <c r="M425" s="300"/>
      <c r="N425" s="300"/>
    </row>
    <row r="426" spans="1:14" ht="21.75" customHeight="1" x14ac:dyDescent="0.55000000000000004">
      <c r="A426" s="251"/>
      <c r="B426" s="252">
        <v>6</v>
      </c>
      <c r="C426" s="253" t="s">
        <v>183</v>
      </c>
      <c r="D426" s="253"/>
      <c r="E426" s="253"/>
      <c r="F426" s="253"/>
      <c r="G426" s="254"/>
      <c r="H426" s="255" t="s">
        <v>16</v>
      </c>
      <c r="I426" s="256">
        <f t="shared" ref="I426:J426" ca="1" si="93">I440</f>
        <v>22</v>
      </c>
      <c r="J426" s="256">
        <f t="shared" si="93"/>
        <v>0</v>
      </c>
      <c r="K426" s="257">
        <f ca="1">IF(I426&gt;0,J426*100/I426,0)</f>
        <v>0</v>
      </c>
      <c r="L426" s="258">
        <f t="shared" ref="L426:M426" ca="1" si="94">SUM(L427:L428)</f>
        <v>34340</v>
      </c>
      <c r="M426" s="258">
        <f t="shared" si="94"/>
        <v>0</v>
      </c>
      <c r="N426" s="258">
        <f t="shared" ref="N426:N430" ca="1" si="95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0</v>
      </c>
      <c r="N428" s="52">
        <f t="shared" ca="1" si="95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111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IFERROR(__xludf.DUMMYFUNCTION("IMPORTRANGE(""https://docs.google.com/spreadsheets/d/1C3CXT74ZlgGe6_JY_1olB1XN4rF0dxEuIIF-xsYjHgg/edit?usp=sharing"",""งบกองทุน!dn45"")"),0)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112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IFERROR(__xludf.DUMMYFUNCTION("IMPORTRANGE(""https://docs.google.com/spreadsheets/d/1C3CXT74ZlgGe6_JY_1olB1XN4rF0dxEuIIF-xsYjHgg/edit?usp=sharing"",""งบกองทุน!do45"")"),34340)</f>
        <v>34340</v>
      </c>
      <c r="M430" s="52">
        <f>SUM(M431:M434)</f>
        <v>0</v>
      </c>
      <c r="N430" s="52">
        <f t="shared" ca="1" si="95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113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114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115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116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184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IFERROR(__xludf.DUMMYFUNCTION("IMPORTRANGE(""https://docs.google.com/spreadsheets/d/1C3CXT74ZlgGe6_JY_1olB1XN4rF0dxEuIIF-xsYjHgg/edit?usp=sharing"",""งบกองทุน!dq45"")"),22)</f>
        <v>22</v>
      </c>
      <c r="J440" s="67">
        <v>0</v>
      </c>
      <c r="K440" s="48">
        <f t="shared" ref="K440:K441" ca="1" si="97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185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IFERROR(__xludf.DUMMYFUNCTION("IMPORTRANGE(""https://docs.google.com/spreadsheets/d/1C3CXT74ZlgGe6_JY_1olB1XN4rF0dxEuIIF-xsYjHgg/edit?usp=sharing"",""งบกองทุน!dr45"")"),22)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1"/>
      <c r="B443" s="292"/>
      <c r="C443" s="292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299"/>
      <c r="L443" s="300"/>
      <c r="M443" s="300"/>
      <c r="N443" s="300"/>
    </row>
    <row r="444" spans="1:14" ht="21.75" customHeight="1" x14ac:dyDescent="0.55000000000000004">
      <c r="A444" s="251"/>
      <c r="B444" s="252">
        <v>7</v>
      </c>
      <c r="C444" s="253" t="s">
        <v>186</v>
      </c>
      <c r="D444" s="253"/>
      <c r="E444" s="253"/>
      <c r="F444" s="253"/>
      <c r="G444" s="254"/>
      <c r="H444" s="255" t="s">
        <v>105</v>
      </c>
      <c r="I444" s="256">
        <f t="shared" ref="I444:J444" ca="1" si="98">SUM(I453,I455)</f>
        <v>0</v>
      </c>
      <c r="J444" s="256">
        <f t="shared" si="98"/>
        <v>0</v>
      </c>
      <c r="K444" s="257">
        <f ca="1">IF(I444&gt;0,J444*100/I444,0)</f>
        <v>0</v>
      </c>
      <c r="L444" s="258">
        <f t="shared" ref="L444:M444" ca="1" si="99">SUM(L445:L446)</f>
        <v>0</v>
      </c>
      <c r="M444" s="258">
        <f t="shared" si="99"/>
        <v>0</v>
      </c>
      <c r="N444" s="258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111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IFERROR(__xludf.DUMMYFUNCTION("IMPORTRANGE(""https://docs.google.com/spreadsheets/d/1C3CXT74ZlgGe6_JY_1olB1XN4rF0dxEuIIF-xsYjHgg/edit?usp=sharing"",""งบกองทุน!dt45"")"),0)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112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IFERROR(__xludf.DUMMYFUNCTION("IMPORTRANGE(""https://docs.google.com/spreadsheets/d/1C3CXT74ZlgGe6_JY_1olB1XN4rF0dxEuIIF-xsYjHgg/edit?usp=sharing"",""งบกองทุน!du45"")"),0)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113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114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115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116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187</v>
      </c>
      <c r="G453" s="75"/>
      <c r="H453" s="314" t="s">
        <v>105</v>
      </c>
      <c r="I453" s="47">
        <f ca="1">IFERROR(__xludf.DUMMYFUNCTION("IMPORTRANGE(""https://docs.google.com/spreadsheets/d/1C3CXT74ZlgGe6_JY_1olB1XN4rF0dxEuIIF-xsYjHgg/edit?usp=sharing"",""งบกองทุน!dw45"")"),0)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4" t="s">
        <v>15</v>
      </c>
      <c r="I454" s="47">
        <f ca="1">IFERROR(__xludf.DUMMYFUNCTION("IMPORTRANGE(""https://docs.google.com/spreadsheets/d/1C3CXT74ZlgGe6_JY_1olB1XN4rF0dxEuIIF-xsYjHgg/edit?usp=sharing"",""งบกองทุน!dx45"")"),0)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188</v>
      </c>
      <c r="G455" s="75"/>
      <c r="H455" s="314" t="s">
        <v>105</v>
      </c>
      <c r="I455" s="47">
        <f ca="1">IFERROR(__xludf.DUMMYFUNCTION("IMPORTRANGE(""https://docs.google.com/spreadsheets/d/1C3CXT74ZlgGe6_JY_1olB1XN4rF0dxEuIIF-xsYjHgg/edit?usp=sharing"",""งบกองทุน!dy45"")"),0)</f>
        <v>0</v>
      </c>
      <c r="J455" s="66">
        <v>0</v>
      </c>
      <c r="K455" s="48">
        <f t="shared" ca="1" si="102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4" t="s">
        <v>15</v>
      </c>
      <c r="I456" s="47">
        <f ca="1">IFERROR(__xludf.DUMMYFUNCTION("IMPORTRANGE(""https://docs.google.com/spreadsheets/d/1C3CXT74ZlgGe6_JY_1olB1XN4rF0dxEuIIF-xsYjHgg/edit?usp=sharing"",""งบกองทุน!dz45"")"),0)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189</v>
      </c>
      <c r="D457" s="223"/>
      <c r="E457" s="223"/>
      <c r="F457" s="223"/>
      <c r="G457" s="224"/>
      <c r="H457" s="225" t="s">
        <v>16</v>
      </c>
      <c r="I457" s="226">
        <f ca="1">I466</f>
        <v>950</v>
      </c>
      <c r="J457" s="226">
        <f>+J466</f>
        <v>0</v>
      </c>
      <c r="K457" s="227">
        <f t="shared" ca="1" si="102"/>
        <v>0</v>
      </c>
      <c r="L457" s="228">
        <f t="shared" ref="L457:M457" ca="1" si="103">SUM(L458:L459)</f>
        <v>126080</v>
      </c>
      <c r="M457" s="228">
        <f t="shared" si="103"/>
        <v>17925.48</v>
      </c>
      <c r="N457" s="228">
        <f t="shared" ref="N457:N461" ca="1" si="104">+IF(L457&gt;0,M457*100/L457,0)</f>
        <v>14.217544416243655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126080</v>
      </c>
      <c r="M459" s="52">
        <f t="shared" si="105"/>
        <v>17925.48</v>
      </c>
      <c r="N459" s="52">
        <f t="shared" ca="1" si="104"/>
        <v>14.217544416243655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111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IFERROR(__xludf.DUMMYFUNCTION("IMPORTRANGE(""https://docs.google.com/spreadsheets/d/1C3CXT74ZlgGe6_JY_1olB1XN4rF0dxEuIIF-xsYjHgg/edit?usp=sharing"",""งบกองทุน!Eb45"")"),0)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112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IFERROR(__xludf.DUMMYFUNCTION("IMPORTRANGE(""https://docs.google.com/spreadsheets/d/1C3CXT74ZlgGe6_JY_1olB1XN4rF0dxEuIIF-xsYjHgg/edit?usp=sharing"",""งบกองทุน!Ec45"")"),126080)</f>
        <v>126080</v>
      </c>
      <c r="M461" s="52">
        <f>SUM(M462:M465)</f>
        <v>17925.48</v>
      </c>
      <c r="N461" s="52">
        <f t="shared" ca="1" si="104"/>
        <v>14.217544416243655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113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114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115</v>
      </c>
      <c r="H464" s="46" t="s">
        <v>20</v>
      </c>
      <c r="I464" s="66"/>
      <c r="J464" s="66"/>
      <c r="K464" s="232"/>
      <c r="L464" s="52"/>
      <c r="M464" s="53">
        <v>9935.48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116</v>
      </c>
      <c r="H465" s="46" t="s">
        <v>20</v>
      </c>
      <c r="I465" s="66"/>
      <c r="J465" s="66"/>
      <c r="K465" s="232"/>
      <c r="L465" s="52"/>
      <c r="M465" s="53">
        <v>7990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59" t="s">
        <v>190</v>
      </c>
      <c r="G466" s="239"/>
      <c r="H466" s="313" t="s">
        <v>16</v>
      </c>
      <c r="I466" s="264">
        <f ca="1">IFERROR(__xludf.DUMMYFUNCTION("IMPORTRANGE(""https://docs.google.com/spreadsheets/d/1C3CXT74ZlgGe6_JY_1olB1XN4rF0dxEuIIF-xsYjHgg/edit?usp=sharing"",""งบกองทุน!Ed45"")"),950)</f>
        <v>950</v>
      </c>
      <c r="J466" s="264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191</v>
      </c>
      <c r="G467" s="75"/>
      <c r="H467" s="314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192</v>
      </c>
      <c r="G468" s="75"/>
      <c r="H468" s="314" t="s">
        <v>57</v>
      </c>
      <c r="I468" s="47">
        <v>0</v>
      </c>
      <c r="J468" s="67">
        <v>1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193</v>
      </c>
      <c r="G469" s="75"/>
      <c r="H469" s="314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194</v>
      </c>
      <c r="G470" s="75"/>
      <c r="H470" s="314" t="s">
        <v>16</v>
      </c>
      <c r="I470" s="47">
        <v>0</v>
      </c>
      <c r="J470" s="67">
        <v>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195</v>
      </c>
      <c r="G471" s="265"/>
      <c r="H471" s="314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196</v>
      </c>
      <c r="G472" s="265"/>
      <c r="H472" s="314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197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111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IFERROR(__xludf.DUMMYFUNCTION("IMPORTRANGE(""https://docs.google.com/spreadsheets/d/1C3CXT74ZlgGe6_JY_1olB1XN4rF0dxEuIIF-xsYjHgg/edit?usp=sharing"",""งบกองทุน!Ek45"")"),0)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112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IFERROR(__xludf.DUMMYFUNCTION("IMPORTRANGE(""https://docs.google.com/spreadsheets/d/1C3CXT74ZlgGe6_JY_1olB1XN4rF0dxEuIIF-xsYjHgg/edit?usp=sharing"",""งบกองทุน!El45"")"),0)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113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114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115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116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5"/>
      <c r="B482" s="50"/>
      <c r="C482" s="42"/>
      <c r="D482" s="154"/>
      <c r="E482" s="73" t="s">
        <v>198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IFERROR(__xludf.DUMMYFUNCTION("IMPORTRANGE(""https://docs.google.com/spreadsheets/d/1C3CXT74ZlgGe6_JY_1olB1XN4rF0dxEuIIF-xsYjHgg/edit?usp=sharing"",""งบกองทุน!Em45"")"),0)</f>
        <v>0</v>
      </c>
      <c r="J482" s="66">
        <f ca="1">IFERROR(__xludf.DUMMYFUNCTION("IMPORTRANGE(""https://docs.google.com/spreadsheets/d/1AGHcLOeeYFL3K4b9R1dSzyJy00PE_ra89DNTVfnxSWM/edit?usp=sharing"",""รวมที่ชุมชน!G34"")"),0)</f>
        <v>0</v>
      </c>
      <c r="K482" s="48">
        <f t="shared" ref="K482:K489" ca="1" si="109">IF(I482&gt;0,J482*100/I482,0)</f>
        <v>0</v>
      </c>
      <c r="L482" s="60"/>
      <c r="M482" s="52"/>
      <c r="N482" s="60"/>
    </row>
    <row r="483" spans="1:14" ht="21.75" customHeight="1" x14ac:dyDescent="0.55000000000000004">
      <c r="A483" s="315"/>
      <c r="B483" s="50"/>
      <c r="C483" s="42"/>
      <c r="D483" s="154"/>
      <c r="E483" s="74"/>
      <c r="F483" s="74"/>
      <c r="G483" s="75"/>
      <c r="H483" s="59" t="s">
        <v>105</v>
      </c>
      <c r="I483" s="199">
        <f ca="1">IFERROR(__xludf.DUMMYFUNCTION("IMPORTRANGE(""https://docs.google.com/spreadsheets/d/1C3CXT74ZlgGe6_JY_1olB1XN4rF0dxEuIIF-xsYjHgg/edit?usp=sharing"",""งบกองทุน!En45"")"),0)</f>
        <v>0</v>
      </c>
      <c r="J483" s="66">
        <f ca="1">IFERROR(__xludf.DUMMYFUNCTION("IMPORTRANGE(""https://docs.google.com/spreadsheets/d/1AGHcLOeeYFL3K4b9R1dSzyJy00PE_ra89DNTVfnxSWM/edit?usp=sharing"",""รวมที่ชุมชน!H34"")"),0)</f>
        <v>0</v>
      </c>
      <c r="K483" s="200">
        <f t="shared" ca="1" si="109"/>
        <v>0</v>
      </c>
      <c r="L483" s="60"/>
      <c r="M483" s="52"/>
      <c r="N483" s="60"/>
    </row>
    <row r="484" spans="1:14" ht="21.75" customHeight="1" x14ac:dyDescent="0.55000000000000004">
      <c r="A484" s="315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IFERROR(__xludf.DUMMYFUNCTION("IMPORTRANGE(""https://docs.google.com/spreadsheets/d/1C3CXT74ZlgGe6_JY_1olB1XN4rF0dxEuIIF-xsYjHgg/edit?usp=sharing"",""งบกองทุน!Eo45"")"),0)</f>
        <v>0</v>
      </c>
      <c r="J484" s="66">
        <f ca="1">IFERROR(__xludf.DUMMYFUNCTION("IMPORTRANGE(""https://docs.google.com/spreadsheets/d/1AGHcLOeeYFL3K4b9R1dSzyJy00PE_ra89DNTVfnxSWM/edit?usp=sharing"",""รวมที่ชุมชน!J34"")"),0)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5"/>
      <c r="B485" s="50"/>
      <c r="C485" s="42"/>
      <c r="D485" s="154"/>
      <c r="E485" s="74"/>
      <c r="F485" s="74"/>
      <c r="G485" s="75"/>
      <c r="H485" s="59" t="s">
        <v>105</v>
      </c>
      <c r="I485" s="199">
        <f ca="1">IFERROR(__xludf.DUMMYFUNCTION("IMPORTRANGE(""https://docs.google.com/spreadsheets/d/1C3CXT74ZlgGe6_JY_1olB1XN4rF0dxEuIIF-xsYjHgg/edit?usp=sharing"",""งบกองทุน!Ep45"")"),0)</f>
        <v>0</v>
      </c>
      <c r="J485" s="66">
        <f ca="1">IFERROR(__xludf.DUMMYFUNCTION("IMPORTRANGE(""https://docs.google.com/spreadsheets/d/1AGHcLOeeYFL3K4b9R1dSzyJy00PE_ra89DNTVfnxSWM/edit?usp=sharing"",""รวมที่ชุมชน!L34"")"),0)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5"/>
      <c r="B486" s="50"/>
      <c r="C486" s="42"/>
      <c r="D486" s="154"/>
      <c r="E486" s="73" t="s">
        <v>106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IFERROR(__xludf.DUMMYFUNCTION("IMPORTRANGE(""https://docs.google.com/spreadsheets/d/1C3CXT74ZlgGe6_JY_1olB1XN4rF0dxEuIIF-xsYjHgg/edit?usp=sharing"",""งบกองทุน!Eq45"")"),0)</f>
        <v>0</v>
      </c>
      <c r="J486" s="66">
        <f ca="1">IFERROR(__xludf.DUMMYFUNCTION("IMPORTRANGE(""https://docs.google.com/spreadsheets/d/1AGHcLOeeYFL3K4b9R1dSzyJy00PE_ra89DNTVfnxSWM/edit?usp=sharing"",""รวมที่ชุมชน!S34"")"),0)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5"/>
      <c r="B487" s="50"/>
      <c r="C487" s="42"/>
      <c r="D487" s="154"/>
      <c r="E487" s="74"/>
      <c r="F487" s="74"/>
      <c r="G487" s="75"/>
      <c r="H487" s="59" t="s">
        <v>105</v>
      </c>
      <c r="I487" s="199">
        <f ca="1">IFERROR(__xludf.DUMMYFUNCTION("IMPORTRANGE(""https://docs.google.com/spreadsheets/d/1C3CXT74ZlgGe6_JY_1olB1XN4rF0dxEuIIF-xsYjHgg/edit?usp=sharing"",""งบกองทุน!Er45"")"),0)</f>
        <v>0</v>
      </c>
      <c r="J487" s="66">
        <f ca="1">IFERROR(__xludf.DUMMYFUNCTION("IMPORTRANGE(""https://docs.google.com/spreadsheets/d/1AGHcLOeeYFL3K4b9R1dSzyJy00PE_ra89DNTVfnxSWM/edit?usp=sharing"",""รวมที่ชุมชน!U34"")"),0)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5"/>
      <c r="B488" s="50"/>
      <c r="C488" s="42"/>
      <c r="D488" s="154"/>
      <c r="E488" s="73" t="s">
        <v>107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IFERROR(__xludf.DUMMYFUNCTION("IMPORTRANGE(""https://docs.google.com/spreadsheets/d/1C3CXT74ZlgGe6_JY_1olB1XN4rF0dxEuIIF-xsYjHgg/edit?usp=sharing"",""งบกองทุน!Es45"")"),0)</f>
        <v>0</v>
      </c>
      <c r="J488" s="66">
        <f ca="1">IFERROR(__xludf.DUMMYFUNCTION("IMPORTRANGE(""https://docs.google.com/spreadsheets/d/1AGHcLOeeYFL3K4b9R1dSzyJy00PE_ra89DNTVfnxSWM/edit?usp=sharing"",""รวมที่ชุมชน!V34"")"),0)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6"/>
      <c r="B489" s="317"/>
      <c r="C489" s="318"/>
      <c r="D489" s="319"/>
      <c r="E489" s="294"/>
      <c r="F489" s="294"/>
      <c r="G489" s="295"/>
      <c r="H489" s="320" t="s">
        <v>105</v>
      </c>
      <c r="I489" s="321">
        <f ca="1">IFERROR(__xludf.DUMMYFUNCTION("IMPORTRANGE(""https://docs.google.com/spreadsheets/d/1C3CXT74ZlgGe6_JY_1olB1XN4rF0dxEuIIF-xsYjHgg/edit?usp=sharing"",""งบกองทุน!Et45"")"),0)</f>
        <v>0</v>
      </c>
      <c r="J489" s="111">
        <f ca="1">IFERROR(__xludf.DUMMYFUNCTION("IMPORTRANGE(""https://docs.google.com/spreadsheets/d/1AGHcLOeeYFL3K4b9R1dSzyJy00PE_ra89DNTVfnxSWM/edit?usp=sharing"",""รวมที่ชุมชน!X34"")"),0)</f>
        <v>0</v>
      </c>
      <c r="K489" s="345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1"/>
      <c r="B490" s="252">
        <v>10</v>
      </c>
      <c r="C490" s="253" t="s">
        <v>199</v>
      </c>
      <c r="D490" s="253"/>
      <c r="E490" s="253"/>
      <c r="F490" s="253"/>
      <c r="G490" s="254"/>
      <c r="H490" s="255" t="s">
        <v>105</v>
      </c>
      <c r="I490" s="256">
        <f t="shared" ref="I490:J490" ca="1" si="110">I504</f>
        <v>100</v>
      </c>
      <c r="J490" s="301">
        <f t="shared" si="110"/>
        <v>0</v>
      </c>
      <c r="K490" s="257">
        <f ca="1">IF(I490&gt;0,J490*100/I490,0)</f>
        <v>0</v>
      </c>
      <c r="L490" s="258">
        <f ca="1">SUM(L491,L492)</f>
        <v>15300</v>
      </c>
      <c r="M490" s="258">
        <f>SUM(M491:M492)</f>
        <v>4880</v>
      </c>
      <c r="N490" s="258">
        <f t="shared" ref="N490:N494" ca="1" si="111">+IF(L490&gt;0,M490*100/L490,0)</f>
        <v>31.895424836601308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15300</v>
      </c>
      <c r="M492" s="52">
        <f t="shared" si="112"/>
        <v>4880</v>
      </c>
      <c r="N492" s="52">
        <f t="shared" ca="1" si="111"/>
        <v>31.895424836601308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111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IFERROR(__xludf.DUMMYFUNCTION("IMPORTRANGE(""https://docs.google.com/spreadsheets/d/1C3CXT74ZlgGe6_JY_1olB1XN4rF0dxEuIIF-xsYjHgg/edit?usp=sharing"",""งบกองทุน!Ev45"")"),0)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112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IFERROR(__xludf.DUMMYFUNCTION("IMPORTRANGE(""https://docs.google.com/spreadsheets/d/1C3CXT74ZlgGe6_JY_1olB1XN4rF0dxEuIIF-xsYjHgg/edit?usp=sharing"",""งบกองทุน!Ew45"")"),15300)</f>
        <v>15300</v>
      </c>
      <c r="M494" s="52">
        <f>SUM(M495:M498)</f>
        <v>4880</v>
      </c>
      <c r="N494" s="52">
        <f t="shared" ca="1" si="111"/>
        <v>31.895424836601308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113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114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115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116</v>
      </c>
      <c r="H498" s="46" t="s">
        <v>20</v>
      </c>
      <c r="I498" s="66"/>
      <c r="J498" s="66"/>
      <c r="K498" s="232"/>
      <c r="L498" s="52"/>
      <c r="M498" s="53">
        <v>4880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3"/>
      <c r="B502" s="324"/>
      <c r="C502" s="324"/>
      <c r="D502" s="325"/>
      <c r="E502" s="326" t="s">
        <v>28</v>
      </c>
      <c r="F502" s="327"/>
      <c r="G502" s="328"/>
      <c r="H502" s="329"/>
      <c r="I502" s="330"/>
      <c r="J502" s="330">
        <v>0</v>
      </c>
      <c r="K502" s="331"/>
      <c r="L502" s="332"/>
      <c r="M502" s="332"/>
      <c r="N502" s="332"/>
    </row>
    <row r="503" spans="1:14" ht="21.75" hidden="1" customHeight="1" x14ac:dyDescent="0.55000000000000004">
      <c r="A503" s="323"/>
      <c r="B503" s="324"/>
      <c r="C503" s="324"/>
      <c r="D503" s="325"/>
      <c r="E503" s="326" t="s">
        <v>29</v>
      </c>
      <c r="F503" s="327"/>
      <c r="G503" s="328"/>
      <c r="H503" s="329"/>
      <c r="I503" s="330"/>
      <c r="J503" s="330">
        <v>0</v>
      </c>
      <c r="K503" s="331"/>
      <c r="L503" s="332"/>
      <c r="M503" s="332"/>
      <c r="N503" s="332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200</v>
      </c>
      <c r="G504" s="75"/>
      <c r="H504" s="59" t="s">
        <v>105</v>
      </c>
      <c r="I504" s="66">
        <f ca="1">IFERROR(__xludf.DUMMYFUNCTION("IMPORTRANGE(""https://docs.google.com/spreadsheets/d/1C3CXT74ZlgGe6_JY_1olB1XN4rF0dxEuIIF-xsYjHgg/edit?usp=sharing"",""งบกองทุน!EZ45"")"),100)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201</v>
      </c>
      <c r="H505" s="59" t="s">
        <v>105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202</v>
      </c>
      <c r="H506" s="59" t="s">
        <v>105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203</v>
      </c>
      <c r="H507" s="59" t="s">
        <v>105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204</v>
      </c>
      <c r="H508" s="59" t="s">
        <v>105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205</v>
      </c>
      <c r="H509" s="59" t="s">
        <v>105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206</v>
      </c>
      <c r="H510" s="59" t="s">
        <v>105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3" t="s">
        <v>207</v>
      </c>
      <c r="H511" s="59" t="s">
        <v>105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3" t="s">
        <v>208</v>
      </c>
      <c r="H512" s="59" t="s">
        <v>105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209</v>
      </c>
      <c r="G513" s="75"/>
      <c r="H513" s="59" t="s">
        <v>105</v>
      </c>
      <c r="I513" s="66">
        <f ca="1">IFERROR(__xludf.DUMMYFUNCTION("IMPORTRANGE(""https://docs.google.com/spreadsheets/d/1C3CXT74ZlgGe6_JY_1olB1XN4rF0dxEuIIF-xsYjHgg/edit?usp=sharing"",""งบกองทุน!ff45"")"),0)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206</v>
      </c>
      <c r="H514" s="59" t="s">
        <v>105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3" t="s">
        <v>207</v>
      </c>
      <c r="H515" s="59" t="s">
        <v>105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3" t="s">
        <v>208</v>
      </c>
      <c r="H516" s="59" t="s">
        <v>105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210</v>
      </c>
      <c r="H517" s="59" t="s">
        <v>105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3" t="s">
        <v>211</v>
      </c>
      <c r="H518" s="59" t="s">
        <v>105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3" t="s">
        <v>212</v>
      </c>
      <c r="H519" s="59" t="s">
        <v>105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4" t="s">
        <v>213</v>
      </c>
      <c r="B520" s="335"/>
      <c r="C520" s="335"/>
      <c r="D520" s="335"/>
      <c r="E520" s="335"/>
      <c r="F520" s="335"/>
      <c r="G520" s="336"/>
      <c r="H520" s="337"/>
      <c r="I520" s="338"/>
      <c r="J520" s="338"/>
      <c r="K520" s="339"/>
      <c r="L520" s="339"/>
      <c r="M520" s="339"/>
      <c r="N520" s="340"/>
    </row>
    <row r="521" spans="1:14" ht="21.75" customHeight="1" x14ac:dyDescent="0.55000000000000004">
      <c r="A521" s="315"/>
      <c r="B521" s="44" t="s">
        <v>214</v>
      </c>
      <c r="C521" s="42"/>
      <c r="D521" s="50"/>
      <c r="E521" s="44"/>
      <c r="F521" s="44"/>
      <c r="G521" s="45"/>
      <c r="H521" s="341" t="s">
        <v>20</v>
      </c>
      <c r="I521" s="199">
        <f ca="1">IFERROR(__xludf.DUMMYFUNCTION("IMPORTRANGE(""https://docs.google.com/spreadsheets/d/1muirlRDkqiswvy_NRZ3Yh955hx-PF6_HhssUYiSJj8o/edit?usp=sharing"",""กองทุน!D45"")"),14885284.5699999)</f>
        <v>14885284.5699999</v>
      </c>
      <c r="J521" s="199">
        <f ca="1">IFERROR(__xludf.DUMMYFUNCTION("IMPORTRANGE(""https://docs.google.com/spreadsheets/d/1muirlRDkqiswvy_NRZ3Yh955hx-PF6_HhssUYiSJj8o/edit?usp=sharing"",""กองทุน!F45"")"),129226.25)</f>
        <v>129226.25</v>
      </c>
      <c r="K521" s="200">
        <f t="shared" ref="K521:K528" ca="1" si="118">IF(I521&gt;0,J521*100/I521,0)</f>
        <v>0.86814766215786809</v>
      </c>
      <c r="L521" s="200"/>
      <c r="M521" s="200"/>
      <c r="N521" s="52"/>
    </row>
    <row r="522" spans="1:14" ht="21.75" customHeight="1" x14ac:dyDescent="0.55000000000000004">
      <c r="A522" s="315"/>
      <c r="B522" s="42"/>
      <c r="C522" s="42"/>
      <c r="D522" s="50"/>
      <c r="E522" s="44"/>
      <c r="F522" s="44"/>
      <c r="G522" s="45"/>
      <c r="H522" s="341" t="s">
        <v>16</v>
      </c>
      <c r="I522" s="199">
        <f ca="1">IFERROR(__xludf.DUMMYFUNCTION("IMPORTRANGE(""https://docs.google.com/spreadsheets/d/1muirlRDkqiswvy_NRZ3Yh955hx-PF6_HhssUYiSJj8o/edit?usp=sharing"",""กองทุน!C45"")"),1487)</f>
        <v>1487</v>
      </c>
      <c r="J522" s="199">
        <f ca="1">IFERROR(__xludf.DUMMYFUNCTION("IMPORTRANGE(""https://docs.google.com/spreadsheets/d/1muirlRDkqiswvy_NRZ3Yh955hx-PF6_HhssUYiSJj8o/edit?usp=sharing"",""กองทุน!E45"")"),9)</f>
        <v>9</v>
      </c>
      <c r="K522" s="200">
        <f t="shared" ca="1" si="118"/>
        <v>0.60524546065904505</v>
      </c>
      <c r="L522" s="200"/>
      <c r="M522" s="200"/>
      <c r="N522" s="52"/>
    </row>
    <row r="523" spans="1:14" ht="21.75" customHeight="1" x14ac:dyDescent="0.55000000000000004">
      <c r="A523" s="315"/>
      <c r="B523" s="44" t="s">
        <v>215</v>
      </c>
      <c r="C523" s="42"/>
      <c r="D523" s="50"/>
      <c r="E523" s="44"/>
      <c r="F523" s="44"/>
      <c r="G523" s="45"/>
      <c r="H523" s="341" t="s">
        <v>20</v>
      </c>
      <c r="I523" s="199">
        <f ca="1">IFERROR(__xludf.DUMMYFUNCTION("IMPORTRANGE(""https://docs.google.com/spreadsheets/d/1muirlRDkqiswvy_NRZ3Yh955hx-PF6_HhssUYiSJj8o/edit?usp=sharing"",""กองทุน!I45"")"),6639216.93999999)</f>
        <v>6639216.9399999902</v>
      </c>
      <c r="J523" s="199">
        <f ca="1">IFERROR(__xludf.DUMMYFUNCTION("IMPORTRANGE(""https://docs.google.com/spreadsheets/d/1muirlRDkqiswvy_NRZ3Yh955hx-PF6_HhssUYiSJj8o/edit?usp=sharing"",""กองทุน!K45"")"),64589.8)</f>
        <v>64589.8</v>
      </c>
      <c r="K523" s="200">
        <f t="shared" ca="1" si="118"/>
        <v>0.97285268102717093</v>
      </c>
      <c r="L523" s="200"/>
      <c r="M523" s="200"/>
      <c r="N523" s="52"/>
    </row>
    <row r="524" spans="1:14" ht="21.75" customHeight="1" x14ac:dyDescent="0.55000000000000004">
      <c r="A524" s="315"/>
      <c r="B524" s="42"/>
      <c r="C524" s="42"/>
      <c r="D524" s="50"/>
      <c r="E524" s="44"/>
      <c r="F524" s="44"/>
      <c r="G524" s="45"/>
      <c r="H524" s="341" t="s">
        <v>16</v>
      </c>
      <c r="I524" s="199">
        <f ca="1">IFERROR(__xludf.DUMMYFUNCTION("IMPORTRANGE(""https://docs.google.com/spreadsheets/d/1muirlRDkqiswvy_NRZ3Yh955hx-PF6_HhssUYiSJj8o/edit?usp=sharing"",""กองทุน!H45"")"),300)</f>
        <v>300</v>
      </c>
      <c r="J524" s="199">
        <f ca="1">IFERROR(__xludf.DUMMYFUNCTION("IMPORTRANGE(""https://docs.google.com/spreadsheets/d/1muirlRDkqiswvy_NRZ3Yh955hx-PF6_HhssUYiSJj8o/edit?usp=sharing"",""กองทุน!J45"")"),9)</f>
        <v>9</v>
      </c>
      <c r="K524" s="200">
        <f t="shared" ca="1" si="118"/>
        <v>3</v>
      </c>
      <c r="L524" s="200"/>
      <c r="M524" s="200"/>
      <c r="N524" s="52"/>
    </row>
    <row r="525" spans="1:14" ht="21.75" customHeight="1" x14ac:dyDescent="0.55000000000000004">
      <c r="A525" s="315"/>
      <c r="B525" s="44" t="s">
        <v>216</v>
      </c>
      <c r="C525" s="42"/>
      <c r="D525" s="50"/>
      <c r="E525" s="44"/>
      <c r="F525" s="44"/>
      <c r="G525" s="45"/>
      <c r="H525" s="341" t="s">
        <v>20</v>
      </c>
      <c r="I525" s="199">
        <f ca="1">IFERROR(__xludf.DUMMYFUNCTION("IMPORTRANGE(""https://docs.google.com/spreadsheets/d/1muirlRDkqiswvy_NRZ3Yh955hx-PF6_HhssUYiSJj8o/edit?usp=sharing"",""กองทุน!N45"")"),0)</f>
        <v>0</v>
      </c>
      <c r="J525" s="199">
        <f ca="1">IFERROR(__xludf.DUMMYFUNCTION("IMPORTRANGE(""https://docs.google.com/spreadsheets/d/1muirlRDkqiswvy_NRZ3Yh955hx-PF6_HhssUYiSJj8o/edit?usp=sharing"",""กองทุน!P45"")"),0)</f>
        <v>0</v>
      </c>
      <c r="K525" s="200">
        <f t="shared" ca="1" si="118"/>
        <v>0</v>
      </c>
      <c r="L525" s="200"/>
      <c r="M525" s="200"/>
      <c r="N525" s="52"/>
    </row>
    <row r="526" spans="1:14" ht="21.75" customHeight="1" x14ac:dyDescent="0.55000000000000004">
      <c r="A526" s="315"/>
      <c r="B526" s="44"/>
      <c r="C526" s="42"/>
      <c r="D526" s="50"/>
      <c r="E526" s="44"/>
      <c r="F526" s="44"/>
      <c r="G526" s="45"/>
      <c r="H526" s="341" t="s">
        <v>16</v>
      </c>
      <c r="I526" s="199">
        <f ca="1">IFERROR(__xludf.DUMMYFUNCTION("IMPORTRANGE(""https://docs.google.com/spreadsheets/d/1muirlRDkqiswvy_NRZ3Yh955hx-PF6_HhssUYiSJj8o/edit?usp=sharing"",""กองทุน!M45"")"),0)</f>
        <v>0</v>
      </c>
      <c r="J526" s="199">
        <f ca="1">IFERROR(__xludf.DUMMYFUNCTION("IMPORTRANGE(""https://docs.google.com/spreadsheets/d/1muirlRDkqiswvy_NRZ3Yh955hx-PF6_HhssUYiSJj8o/edit?usp=sharing"",""กองทุน!O45"")"),0)</f>
        <v>0</v>
      </c>
      <c r="K526" s="200">
        <f t="shared" ca="1" si="118"/>
        <v>0</v>
      </c>
      <c r="L526" s="200"/>
      <c r="M526" s="200"/>
      <c r="N526" s="52"/>
    </row>
    <row r="527" spans="1:14" ht="21.75" customHeight="1" x14ac:dyDescent="0.55000000000000004">
      <c r="A527" s="315"/>
      <c r="B527" s="44" t="s">
        <v>217</v>
      </c>
      <c r="C527" s="42"/>
      <c r="D527" s="50"/>
      <c r="E527" s="44"/>
      <c r="F527" s="44"/>
      <c r="G527" s="45"/>
      <c r="H527" s="341" t="s">
        <v>20</v>
      </c>
      <c r="I527" s="199">
        <f ca="1">IFERROR(__xludf.DUMMYFUNCTION("IMPORTRANGE(""https://docs.google.com/spreadsheets/d/1muirlRDkqiswvy_NRZ3Yh955hx-PF6_HhssUYiSJj8o/edit?usp=sharing"",""กองทุน!S45"")"),20000000)</f>
        <v>20000000</v>
      </c>
      <c r="J527" s="199">
        <f ca="1">IFERROR(__xludf.DUMMYFUNCTION("IMPORTRANGE(""https://docs.google.com/spreadsheets/d/1muirlRDkqiswvy_NRZ3Yh955hx-PF6_HhssUYiSJj8o/edit?usp=sharing"",""กองทุน!U45"")"),0)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6"/>
      <c r="B528" s="318"/>
      <c r="C528" s="318"/>
      <c r="D528" s="317"/>
      <c r="E528" s="342"/>
      <c r="F528" s="342"/>
      <c r="G528" s="343"/>
      <c r="H528" s="344" t="s">
        <v>16</v>
      </c>
      <c r="I528" s="321">
        <f ca="1">IFERROR(__xludf.DUMMYFUNCTION("IMPORTRANGE(""https://docs.google.com/spreadsheets/d/1muirlRDkqiswvy_NRZ3Yh955hx-PF6_HhssUYiSJj8o/edit?usp=sharing"",""กองทุน!R45"")"),400)</f>
        <v>400</v>
      </c>
      <c r="J528" s="321">
        <f ca="1">IFERROR(__xludf.DUMMYFUNCTION("IMPORTRANGE(""https://docs.google.com/spreadsheets/d/1muirlRDkqiswvy_NRZ3Yh955hx-PF6_HhssUYiSJj8o/edit?usp=sharing"",""กองทุน!T45"")"),0)</f>
        <v>0</v>
      </c>
      <c r="K528" s="345">
        <f t="shared" ca="1" si="118"/>
        <v>0</v>
      </c>
      <c r="L528" s="345"/>
      <c r="M528" s="345"/>
      <c r="N528" s="346"/>
    </row>
    <row r="529" spans="1:14" ht="21.75" customHeight="1" x14ac:dyDescent="0.55000000000000004">
      <c r="A529" s="347"/>
      <c r="B529" s="347"/>
      <c r="C529" s="347"/>
      <c r="D529" s="347"/>
      <c r="E529" s="349" t="s">
        <v>218</v>
      </c>
      <c r="F529" s="349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2022-02-17T05:51:09Z</dcterms:modified>
</cp:coreProperties>
</file>